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me\Downloads\"/>
    </mc:Choice>
  </mc:AlternateContent>
  <xr:revisionPtr revIDLastSave="0" documentId="13_ncr:1_{FA1CB888-AE3F-4A0F-A35F-C66AC28BC3C3}" xr6:coauthVersionLast="47" xr6:coauthVersionMax="47" xr10:uidLastSave="{00000000-0000-0000-0000-000000000000}"/>
  <bookViews>
    <workbookView xWindow="-108" yWindow="492" windowWidth="23256" windowHeight="12576" tabRatio="500" xr2:uid="{00000000-000D-0000-FFFF-FFFF00000000}"/>
  </bookViews>
  <sheets>
    <sheet name="BP" sheetId="2" r:id="rId1"/>
    <sheet name="Billetteri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79" i="2" l="1"/>
  <c r="H90" i="2"/>
  <c r="J90" i="2" s="1"/>
  <c r="H91" i="2"/>
  <c r="J91" i="2" s="1"/>
  <c r="H92" i="2"/>
  <c r="J92" i="2"/>
  <c r="H94" i="2"/>
  <c r="J94" i="2" s="1"/>
  <c r="H95" i="2"/>
  <c r="J95" i="2" s="1"/>
  <c r="H96" i="2"/>
  <c r="J96" i="2"/>
  <c r="H98" i="2"/>
  <c r="J98" i="2"/>
  <c r="E26" i="3" s="1"/>
  <c r="H99" i="2"/>
  <c r="J99" i="2" s="1"/>
  <c r="H100" i="2"/>
  <c r="J100" i="2" s="1"/>
  <c r="H102" i="2"/>
  <c r="J102" i="2"/>
  <c r="H103" i="2"/>
  <c r="J103" i="2"/>
  <c r="H104" i="2"/>
  <c r="J104" i="2" s="1"/>
  <c r="H107" i="2"/>
  <c r="J107" i="2" s="1"/>
  <c r="H108" i="2"/>
  <c r="J108" i="2"/>
  <c r="H109" i="2"/>
  <c r="J109" i="2"/>
  <c r="H110" i="2"/>
  <c r="J110" i="2"/>
  <c r="H111" i="2"/>
  <c r="J111" i="2"/>
  <c r="H112" i="2"/>
  <c r="J112" i="2"/>
  <c r="H113" i="2"/>
  <c r="J113" i="2"/>
  <c r="H114" i="2"/>
  <c r="J114" i="2"/>
  <c r="H115" i="2"/>
  <c r="J115" i="2"/>
  <c r="H116" i="2"/>
  <c r="J116" i="2"/>
  <c r="H117" i="2"/>
  <c r="J117" i="2"/>
  <c r="H118" i="2"/>
  <c r="J118" i="2"/>
  <c r="J15" i="2"/>
  <c r="E13" i="3" s="1"/>
  <c r="C13" i="3" s="1"/>
  <c r="J16" i="2"/>
  <c r="J17" i="2"/>
  <c r="J19" i="2"/>
  <c r="J20" i="2"/>
  <c r="J21" i="2"/>
  <c r="J23" i="2"/>
  <c r="J24" i="2"/>
  <c r="J25" i="2"/>
  <c r="J27" i="2"/>
  <c r="J28" i="2"/>
  <c r="J29" i="2"/>
  <c r="J31" i="2"/>
  <c r="J32" i="2"/>
  <c r="E31" i="3" s="1"/>
  <c r="J33" i="2"/>
  <c r="J34" i="2"/>
  <c r="J35" i="2"/>
  <c r="J36" i="2"/>
  <c r="J37" i="2"/>
  <c r="J38" i="2"/>
  <c r="J39" i="2"/>
  <c r="J40" i="2"/>
  <c r="J41" i="2"/>
  <c r="J42" i="2"/>
  <c r="J43" i="2"/>
  <c r="D19" i="2"/>
  <c r="D78" i="2"/>
  <c r="H45" i="2"/>
  <c r="B75" i="2" s="1"/>
  <c r="D75" i="2" s="1"/>
  <c r="D76" i="2"/>
  <c r="D35" i="2"/>
  <c r="D34" i="2" s="1"/>
  <c r="D36" i="2"/>
  <c r="D37" i="2"/>
  <c r="D38" i="2"/>
  <c r="D39" i="2"/>
  <c r="D40" i="2"/>
  <c r="D41" i="2"/>
  <c r="D42" i="2"/>
  <c r="D43" i="2"/>
  <c r="D44" i="2"/>
  <c r="D12" i="2"/>
  <c r="H106" i="2"/>
  <c r="J106" i="2" s="1"/>
  <c r="E32" i="3" s="1"/>
  <c r="C29" i="3"/>
  <c r="E35" i="3" s="1"/>
  <c r="C23" i="3"/>
  <c r="C17" i="3"/>
  <c r="C11" i="3"/>
  <c r="J4" i="3"/>
  <c r="C39" i="3"/>
  <c r="D39" i="3"/>
  <c r="J2" i="3"/>
  <c r="J1" i="3"/>
  <c r="C45" i="3"/>
  <c r="D45" i="3"/>
  <c r="C51" i="3"/>
  <c r="D51" i="3"/>
  <c r="E40" i="3"/>
  <c r="E52" i="3"/>
  <c r="C52" i="3"/>
  <c r="D52" i="3"/>
  <c r="E47" i="3"/>
  <c r="E41" i="3"/>
  <c r="E53" i="3"/>
  <c r="D53" i="3"/>
  <c r="C53" i="3"/>
  <c r="H36" i="3"/>
  <c r="I40" i="3"/>
  <c r="J40" i="3"/>
  <c r="K40" i="3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89" i="2"/>
  <c r="H12" i="3"/>
  <c r="I12" i="3"/>
  <c r="C40" i="3"/>
  <c r="D40" i="3"/>
  <c r="H13" i="3"/>
  <c r="I13" i="3"/>
  <c r="D41" i="3"/>
  <c r="C46" i="3"/>
  <c r="C41" i="3"/>
  <c r="C47" i="3"/>
  <c r="D46" i="3"/>
  <c r="D47" i="3"/>
  <c r="E20" i="3" l="1"/>
  <c r="J6" i="3"/>
  <c r="H23" i="3" s="1"/>
  <c r="E25" i="3"/>
  <c r="C25" i="3" s="1"/>
  <c r="D25" i="3" s="1"/>
  <c r="J119" i="2"/>
  <c r="J122" i="2" s="1"/>
  <c r="E14" i="3"/>
  <c r="E56" i="3" s="1"/>
  <c r="J19" i="3" s="1"/>
  <c r="C35" i="3"/>
  <c r="H14" i="3" s="1"/>
  <c r="H15" i="3" s="1"/>
  <c r="J14" i="3"/>
  <c r="J15" i="3" s="1"/>
  <c r="C26" i="3"/>
  <c r="D26" i="3"/>
  <c r="C32" i="3"/>
  <c r="D32" i="3"/>
  <c r="E33" i="3"/>
  <c r="H35" i="3" s="1"/>
  <c r="C31" i="3"/>
  <c r="D31" i="3"/>
  <c r="J44" i="2"/>
  <c r="J48" i="2" s="1"/>
  <c r="H121" i="2"/>
  <c r="D13" i="3"/>
  <c r="D47" i="2"/>
  <c r="D94" i="2" s="1"/>
  <c r="J76" i="2" s="1"/>
  <c r="E19" i="3"/>
  <c r="E21" i="3" s="1"/>
  <c r="C20" i="3"/>
  <c r="C33" i="3" l="1"/>
  <c r="D33" i="3"/>
  <c r="E27" i="3"/>
  <c r="H34" i="3" s="1"/>
  <c r="C27" i="3"/>
  <c r="J123" i="2"/>
  <c r="D27" i="3"/>
  <c r="E15" i="3"/>
  <c r="H32" i="3" s="1"/>
  <c r="C14" i="3"/>
  <c r="C15" i="3" s="1"/>
  <c r="J120" i="2"/>
  <c r="J67" i="2" s="1"/>
  <c r="J46" i="2"/>
  <c r="D35" i="3"/>
  <c r="I14" i="3" s="1"/>
  <c r="I15" i="3" s="1"/>
  <c r="H33" i="3"/>
  <c r="D20" i="3"/>
  <c r="C19" i="3"/>
  <c r="C57" i="3" s="1"/>
  <c r="H18" i="3" s="1"/>
  <c r="D19" i="3"/>
  <c r="D57" i="3" s="1"/>
  <c r="I18" i="3" s="1"/>
  <c r="E57" i="3"/>
  <c r="J18" i="3" s="1"/>
  <c r="J20" i="3" s="1"/>
  <c r="J50" i="2"/>
  <c r="J68" i="2" l="1"/>
  <c r="J66" i="2" s="1"/>
  <c r="H40" i="3"/>
  <c r="H41" i="3" s="1"/>
  <c r="E55" i="3"/>
  <c r="C56" i="3"/>
  <c r="H19" i="3" s="1"/>
  <c r="H20" i="3" s="1"/>
  <c r="D14" i="3"/>
  <c r="D15" i="3" s="1"/>
  <c r="D21" i="3"/>
  <c r="C21" i="3"/>
  <c r="C55" i="3" s="1"/>
  <c r="J51" i="2"/>
  <c r="J52" i="2" s="1"/>
  <c r="J54" i="2"/>
  <c r="J55" i="2" s="1"/>
  <c r="J75" i="2"/>
  <c r="J49" i="2"/>
  <c r="D56" i="3" l="1"/>
  <c r="I19" i="3" s="1"/>
  <c r="I20" i="3" s="1"/>
  <c r="D55" i="3"/>
  <c r="J60" i="2"/>
  <c r="J56" i="2"/>
  <c r="J58" i="2" s="1"/>
  <c r="J57" i="2"/>
  <c r="J59" i="2"/>
  <c r="J61" i="2" s="1"/>
  <c r="J63" i="2" l="1"/>
  <c r="J77" i="2" l="1"/>
  <c r="J74" i="2" s="1"/>
  <c r="J64" i="2"/>
  <c r="J80" i="2" l="1"/>
  <c r="J84" i="2" s="1"/>
  <c r="J81" i="2"/>
  <c r="J83" i="2" s="1"/>
</calcChain>
</file>

<file path=xl/sharedStrings.xml><?xml version="1.0" encoding="utf-8"?>
<sst xmlns="http://schemas.openxmlformats.org/spreadsheetml/2006/main" count="224" uniqueCount="132">
  <si>
    <t>ARTISTE:</t>
  </si>
  <si>
    <t>VILLE:</t>
  </si>
  <si>
    <t>DATE :</t>
  </si>
  <si>
    <t>SALLE:</t>
  </si>
  <si>
    <t>JAUGE :</t>
  </si>
  <si>
    <t>Detail</t>
  </si>
  <si>
    <t>NB Billets</t>
  </si>
  <si>
    <t>PU</t>
  </si>
  <si>
    <t>Total :</t>
  </si>
  <si>
    <t>Caissier</t>
  </si>
  <si>
    <t>TTC</t>
  </si>
  <si>
    <t>RECETTE HT</t>
  </si>
  <si>
    <t>Taxe parafiscale</t>
  </si>
  <si>
    <t>SACEM</t>
  </si>
  <si>
    <t>DL A REVERSER</t>
  </si>
  <si>
    <t>TOTAL DL TTC :</t>
  </si>
  <si>
    <t>-</t>
  </si>
  <si>
    <t>Billetterie ITR / Exos</t>
  </si>
  <si>
    <t>RECETTE BRUTE :</t>
  </si>
  <si>
    <t>S.S. Sacem</t>
  </si>
  <si>
    <t xml:space="preserve"> T.V.A. </t>
  </si>
  <si>
    <t>Recette à reverser</t>
  </si>
  <si>
    <t>TOTAL RECETTE :</t>
  </si>
  <si>
    <t>DROITS DE LOCATION (DL)</t>
  </si>
  <si>
    <t>TOTAL DL HT :</t>
  </si>
  <si>
    <t>DEPENSES</t>
  </si>
  <si>
    <t>Spectacle Cession / MG</t>
  </si>
  <si>
    <t>Sous-Total</t>
  </si>
  <si>
    <t>Salle</t>
  </si>
  <si>
    <t>Promotion</t>
  </si>
  <si>
    <t>Personnel</t>
  </si>
  <si>
    <t>Frais de Production</t>
  </si>
  <si>
    <t>RECETTES</t>
  </si>
  <si>
    <t>Billetterie</t>
  </si>
  <si>
    <t>TOTAL PLACES VENDUES</t>
  </si>
  <si>
    <t>Total Frais Généraux</t>
  </si>
  <si>
    <t>RESULTAT HT</t>
  </si>
  <si>
    <t>Détail</t>
  </si>
  <si>
    <t>Recettes annexes HT</t>
  </si>
  <si>
    <t>Recettes HT</t>
  </si>
  <si>
    <t>Nombre de billets</t>
  </si>
  <si>
    <t>TOTAL FRAIS GENERAUX</t>
  </si>
  <si>
    <t>Total Droits et Taxes</t>
  </si>
  <si>
    <t>RECETTE NETTE :</t>
  </si>
  <si>
    <t>Personnel / Prestataires :</t>
  </si>
  <si>
    <t>Droits et Taxes</t>
  </si>
  <si>
    <t>Co-Réa Production HT</t>
  </si>
  <si>
    <t>Spectacle</t>
  </si>
  <si>
    <t>Date</t>
  </si>
  <si>
    <t>Lieu</t>
  </si>
  <si>
    <t>TVA</t>
  </si>
  <si>
    <t xml:space="preserve">Contrat </t>
  </si>
  <si>
    <t>RELEVE DE BILLETTERIE</t>
  </si>
  <si>
    <t>FNAC</t>
  </si>
  <si>
    <t>billets</t>
  </si>
  <si>
    <t>PART NG</t>
  </si>
  <si>
    <t>HT</t>
  </si>
  <si>
    <t>Commissions</t>
  </si>
  <si>
    <t>Commissions NG</t>
  </si>
  <si>
    <t>TOTAL</t>
  </si>
  <si>
    <t>REVERSEMENT</t>
  </si>
  <si>
    <t>Montant TTC</t>
  </si>
  <si>
    <t xml:space="preserve">NG PROD </t>
  </si>
  <si>
    <t>ENCAISSEMENTS</t>
  </si>
  <si>
    <t>Point de vente</t>
  </si>
  <si>
    <t>NG PROD</t>
  </si>
  <si>
    <t>TOTAL GENERAL</t>
  </si>
  <si>
    <t>TOTAL Billetterie</t>
  </si>
  <si>
    <t xml:space="preserve"> BUDGET NG</t>
  </si>
  <si>
    <t>Assiette des taxes</t>
  </si>
  <si>
    <t>SACD</t>
  </si>
  <si>
    <t>CCSA SACD</t>
  </si>
  <si>
    <t>AGESSA SACD</t>
  </si>
  <si>
    <t>Mise en scène</t>
  </si>
  <si>
    <t>CCSA MES</t>
  </si>
  <si>
    <t xml:space="preserve">AGESSA MES </t>
  </si>
  <si>
    <t>Recette HT - CNM</t>
  </si>
  <si>
    <t>Assiette* Taux Droits d'auteur</t>
  </si>
  <si>
    <t>Assiette* Taux CCSA SACD</t>
  </si>
  <si>
    <t>Droits SACD*Taux Agessa</t>
  </si>
  <si>
    <t>Assiette* Taux MES</t>
  </si>
  <si>
    <t>Assiette* Taux CCSA MES</t>
  </si>
  <si>
    <t>Droits MES* Taux Agessa MES</t>
  </si>
  <si>
    <t>Billetterie ITR /NG production</t>
  </si>
  <si>
    <t>Co-Réa NG prod HT</t>
  </si>
  <si>
    <t>Normal</t>
  </si>
  <si>
    <t>CE, Chom,Etud,</t>
  </si>
  <si>
    <t>TICKETNET</t>
  </si>
  <si>
    <t>DIGITICK</t>
  </si>
  <si>
    <t>ACC</t>
  </si>
  <si>
    <t>PASS Culture</t>
  </si>
  <si>
    <t>Forfait location</t>
  </si>
  <si>
    <t>TKNET</t>
  </si>
  <si>
    <t>Frais Equipe artistique :</t>
  </si>
  <si>
    <t>Autres Frais Runner :</t>
  </si>
  <si>
    <t>Autres Frais Régisseurs :</t>
  </si>
  <si>
    <r>
      <t xml:space="preserve">Table régie </t>
    </r>
    <r>
      <rPr>
        <b/>
        <sz val="9"/>
        <color theme="1"/>
        <rFont val="Arial1"/>
      </rPr>
      <t xml:space="preserve">    </t>
    </r>
    <r>
      <rPr>
        <sz val="9"/>
        <color theme="1"/>
        <rFont val="Arial"/>
        <family val="2"/>
      </rPr>
      <t xml:space="preserve">            </t>
    </r>
  </si>
  <si>
    <t>Frais divers prévisionnels</t>
  </si>
  <si>
    <t>Besançon</t>
  </si>
  <si>
    <t>Petit Kursaal</t>
  </si>
  <si>
    <t>Cession</t>
  </si>
  <si>
    <t>Régisseur 10h</t>
  </si>
  <si>
    <t>ADS + SSIAP</t>
  </si>
  <si>
    <t>Repas Prod midi</t>
  </si>
  <si>
    <t>Repas Prod soir</t>
  </si>
  <si>
    <t>Equipement loge</t>
  </si>
  <si>
    <t xml:space="preserve">Repas midi Equipe technique local + régisseur NG </t>
  </si>
  <si>
    <t>Repas soir Equipe technique local + régisseur NG</t>
  </si>
  <si>
    <t>4 personnes</t>
  </si>
  <si>
    <t>Assiette* Taux CCSA SACEM</t>
  </si>
  <si>
    <t>Partage du résultat :</t>
  </si>
  <si>
    <t>TOTAL BILLETTERIE</t>
  </si>
  <si>
    <t>Droits de location HT NG</t>
  </si>
  <si>
    <t>Droits de location HT PROD</t>
  </si>
  <si>
    <t>Résultat NG DL et CR</t>
  </si>
  <si>
    <t>DL Prod</t>
  </si>
  <si>
    <t>DL Distrib</t>
  </si>
  <si>
    <t>TOTAL DL prod</t>
  </si>
  <si>
    <t>Déplacements trains</t>
  </si>
  <si>
    <t xml:space="preserve">Cumul prod </t>
  </si>
  <si>
    <t xml:space="preserve">Location technique </t>
  </si>
  <si>
    <t>Hôtels Victor Hugo</t>
  </si>
  <si>
    <t>Affichage street 80x120 ou 70x100 — diffusion</t>
  </si>
  <si>
    <t>Affichage street 80x120 ou 70x100 — impression</t>
  </si>
  <si>
    <t>Programme dépliant NG productions (7500 ex tous les 3 mois) — impression + diffusion</t>
  </si>
  <si>
    <t>Kakemono partagé Besançon — 4 espaces</t>
  </si>
  <si>
    <t>PRINT</t>
  </si>
  <si>
    <t>DIGITAL</t>
  </si>
  <si>
    <t>Sponsorisation</t>
  </si>
  <si>
    <t>Newsletters public(s) + CE — 2 envois ciblés — + 5000 contacts actifs</t>
  </si>
  <si>
    <t>GRAND FORMAT</t>
  </si>
  <si>
    <t>Réseau 2m2 – 3 sucettes | semaine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</si>
</sst>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[$-40C]dd/mm/yyyy"/>
    <numFmt numFmtId="165" formatCode="dddd&quot;, &quot;d\ mmmm\ yyyy"/>
    <numFmt numFmtId="166" formatCode="#,##0.00&quot; €&quot;"/>
    <numFmt numFmtId="167" formatCode="#,##0.00\ [$€-40C];[Red]\-#,##0.00\ [$€-40C]"/>
    <numFmt numFmtId="168" formatCode="0.00\ %"/>
    <numFmt numFmtId="169" formatCode="0\ %"/>
    <numFmt numFmtId="170" formatCode="#,##0.00\ &quot;€&quot;"/>
    <numFmt numFmtId="171" formatCode="0.000%"/>
    <numFmt numFmtId="172" formatCode="0.0%"/>
    <numFmt numFmtId="173" formatCode="dd/mm/yy;@"/>
    <numFmt numFmtId="174" formatCode="[$-40C]General"/>
  </numFmts>
  <fonts count="45">
    <font>
      <sz val="10"/>
      <name val="Arial"/>
      <charset val="1"/>
    </font>
    <font>
      <sz val="12"/>
      <color theme="1"/>
      <name val="Calibri"/>
      <family val="2"/>
      <scheme val="minor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b/>
      <i/>
      <sz val="10"/>
      <name val="Arial"/>
      <family val="2"/>
    </font>
    <font>
      <b/>
      <i/>
      <sz val="8"/>
      <name val="Arial"/>
      <family val="2"/>
      <charset val="1"/>
    </font>
    <font>
      <sz val="10"/>
      <name val="Arial"/>
      <family val="2"/>
      <charset val="1"/>
    </font>
    <font>
      <b/>
      <i/>
      <sz val="10"/>
      <name val="Arial"/>
      <family val="2"/>
      <charset val="1"/>
    </font>
    <font>
      <sz val="9"/>
      <color rgb="FF000000"/>
      <name val="Arial"/>
      <family val="2"/>
      <charset val="1"/>
    </font>
    <font>
      <sz val="8"/>
      <name val="Arial"/>
      <family val="2"/>
    </font>
    <font>
      <sz val="10"/>
      <color rgb="FF000000"/>
      <name val="Arial"/>
      <family val="2"/>
      <charset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sz val="10"/>
      <color rgb="FFFF0000"/>
      <name val="Arial"/>
      <family val="2"/>
    </font>
    <font>
      <b/>
      <sz val="12"/>
      <color theme="1"/>
      <name val="Arial"/>
      <family val="2"/>
      <charset val="1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theme="0"/>
      <name val="Arial"/>
      <family val="2"/>
    </font>
    <font>
      <b/>
      <u/>
      <sz val="10"/>
      <color theme="1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  <charset val="1"/>
    </font>
    <font>
      <b/>
      <sz val="9"/>
      <color rgb="FF0432FF"/>
      <name val="Arial"/>
      <family val="2"/>
    </font>
    <font>
      <b/>
      <sz val="10"/>
      <name val="Arial"/>
      <family val="2"/>
    </font>
    <font>
      <b/>
      <sz val="9"/>
      <color rgb="FFFA7360"/>
      <name val="Arial"/>
      <family val="2"/>
    </font>
    <font>
      <sz val="10"/>
      <color rgb="FFFA7360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rgb="FFFA736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7E79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rgb="FF000000"/>
      <name val="Arial1"/>
    </font>
    <font>
      <sz val="9"/>
      <color rgb="FF000000"/>
      <name val="Arial"/>
      <family val="2"/>
    </font>
    <font>
      <b/>
      <sz val="9"/>
      <color theme="1"/>
      <name val="Arial1"/>
    </font>
    <font>
      <b/>
      <sz val="12"/>
      <color rgb="FFFF0000"/>
      <name val="Arial"/>
      <family val="2"/>
      <charset val="1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99FF"/>
      </patternFill>
    </fill>
    <fill>
      <patternFill patternType="solid">
        <fgColor rgb="FFFA7360"/>
        <bgColor indexed="64"/>
      </patternFill>
    </fill>
    <fill>
      <patternFill patternType="solid">
        <fgColor theme="0" tint="-0.14999847407452621"/>
        <bgColor rgb="FFFFCC99"/>
      </patternFill>
    </fill>
    <fill>
      <patternFill patternType="solid">
        <fgColor rgb="FFFFE8D2"/>
        <bgColor indexed="64"/>
      </patternFill>
    </fill>
    <fill>
      <patternFill patternType="solid">
        <fgColor theme="5" tint="0.59999389629810485"/>
        <b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A736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174" fontId="39" fillId="0" borderId="0" applyBorder="0" applyProtection="0"/>
  </cellStyleXfs>
  <cellXfs count="30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/>
    <xf numFmtId="0" fontId="15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18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170" fontId="13" fillId="0" borderId="0" xfId="0" applyNumberFormat="1" applyFont="1"/>
    <xf numFmtId="168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170" fontId="11" fillId="0" borderId="0" xfId="0" applyNumberFormat="1" applyFont="1"/>
    <xf numFmtId="0" fontId="12" fillId="0" borderId="0" xfId="0" applyFont="1"/>
    <xf numFmtId="170" fontId="12" fillId="0" borderId="0" xfId="0" applyNumberFormat="1" applyFont="1"/>
    <xf numFmtId="0" fontId="6" fillId="0" borderId="0" xfId="0" applyFont="1"/>
    <xf numFmtId="170" fontId="0" fillId="0" borderId="0" xfId="0" applyNumberFormat="1"/>
    <xf numFmtId="0" fontId="2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69" fontId="6" fillId="0" borderId="0" xfId="0" applyNumberFormat="1" applyFont="1" applyAlignment="1">
      <alignment horizontal="center"/>
    </xf>
    <xf numFmtId="170" fontId="6" fillId="0" borderId="0" xfId="0" applyNumberFormat="1" applyFont="1"/>
    <xf numFmtId="170" fontId="10" fillId="0" borderId="0" xfId="0" applyNumberFormat="1" applyFont="1" applyAlignment="1">
      <alignment horizontal="center"/>
    </xf>
    <xf numFmtId="170" fontId="14" fillId="0" borderId="0" xfId="0" applyNumberFormat="1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170" fontId="19" fillId="0" borderId="0" xfId="0" applyNumberFormat="1" applyFont="1" applyAlignment="1">
      <alignment horizontal="right"/>
    </xf>
    <xf numFmtId="10" fontId="16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7" fontId="5" fillId="0" borderId="0" xfId="0" applyNumberFormat="1" applyFont="1"/>
    <xf numFmtId="170" fontId="2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7" fontId="17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15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0" fontId="16" fillId="0" borderId="0" xfId="0" applyFont="1"/>
    <xf numFmtId="0" fontId="6" fillId="0" borderId="0" xfId="0" applyFont="1" applyAlignment="1">
      <alignment horizontal="center"/>
    </xf>
    <xf numFmtId="167" fontId="0" fillId="0" borderId="0" xfId="0" applyNumberFormat="1"/>
    <xf numFmtId="0" fontId="4" fillId="0" borderId="0" xfId="0" applyFont="1"/>
    <xf numFmtId="0" fontId="17" fillId="0" borderId="0" xfId="0" applyFont="1"/>
    <xf numFmtId="0" fontId="23" fillId="0" borderId="0" xfId="0" applyFont="1"/>
    <xf numFmtId="0" fontId="24" fillId="0" borderId="0" xfId="0" applyFont="1"/>
    <xf numFmtId="4" fontId="0" fillId="0" borderId="0" xfId="0" applyNumberFormat="1" applyAlignment="1">
      <alignment horizontal="right"/>
    </xf>
    <xf numFmtId="0" fontId="7" fillId="0" borderId="0" xfId="0" applyFont="1"/>
    <xf numFmtId="0" fontId="2" fillId="3" borderId="14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67" fontId="4" fillId="3" borderId="16" xfId="0" applyNumberFormat="1" applyFont="1" applyFill="1" applyBorder="1" applyAlignment="1">
      <alignment horizontal="right"/>
    </xf>
    <xf numFmtId="0" fontId="6" fillId="0" borderId="17" xfId="0" applyFont="1" applyBorder="1"/>
    <xf numFmtId="167" fontId="0" fillId="0" borderId="18" xfId="0" applyNumberFormat="1" applyBorder="1"/>
    <xf numFmtId="0" fontId="16" fillId="0" borderId="17" xfId="0" applyFont="1" applyBorder="1"/>
    <xf numFmtId="166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70" fontId="2" fillId="0" borderId="20" xfId="0" applyNumberFormat="1" applyFont="1" applyBorder="1" applyAlignment="1">
      <alignment horizontal="center"/>
    </xf>
    <xf numFmtId="166" fontId="2" fillId="0" borderId="21" xfId="0" applyNumberFormat="1" applyFont="1" applyBorder="1" applyAlignment="1">
      <alignment horizontal="center"/>
    </xf>
    <xf numFmtId="0" fontId="25" fillId="0" borderId="17" xfId="0" applyFont="1" applyBorder="1" applyAlignment="1">
      <alignment horizontal="left"/>
    </xf>
    <xf numFmtId="4" fontId="0" fillId="0" borderId="18" xfId="0" applyNumberFormat="1" applyBorder="1" applyAlignment="1">
      <alignment horizontal="right"/>
    </xf>
    <xf numFmtId="0" fontId="3" fillId="0" borderId="17" xfId="0" applyFont="1" applyBorder="1" applyAlignment="1">
      <alignment horizontal="left"/>
    </xf>
    <xf numFmtId="0" fontId="3" fillId="0" borderId="17" xfId="0" applyFont="1" applyBorder="1"/>
    <xf numFmtId="0" fontId="0" fillId="3" borderId="15" xfId="0" applyFill="1" applyBorder="1" applyAlignment="1">
      <alignment horizontal="center"/>
    </xf>
    <xf numFmtId="0" fontId="0" fillId="0" borderId="17" xfId="0" applyBorder="1" applyAlignment="1">
      <alignment horizontal="center"/>
    </xf>
    <xf numFmtId="4" fontId="0" fillId="0" borderId="18" xfId="0" applyNumberFormat="1" applyBorder="1"/>
    <xf numFmtId="0" fontId="3" fillId="0" borderId="19" xfId="0" applyFont="1" applyBorder="1"/>
    <xf numFmtId="0" fontId="0" fillId="0" borderId="20" xfId="0" applyBorder="1" applyAlignment="1">
      <alignment horizontal="center"/>
    </xf>
    <xf numFmtId="4" fontId="0" fillId="0" borderId="21" xfId="0" applyNumberFormat="1" applyBorder="1"/>
    <xf numFmtId="4" fontId="0" fillId="0" borderId="0" xfId="0" applyNumberFormat="1"/>
    <xf numFmtId="0" fontId="2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21" fillId="0" borderId="0" xfId="0" applyFont="1"/>
    <xf numFmtId="0" fontId="8" fillId="0" borderId="17" xfId="0" applyFont="1" applyBorder="1"/>
    <xf numFmtId="4" fontId="0" fillId="0" borderId="21" xfId="0" applyNumberFormat="1" applyBorder="1" applyAlignment="1">
      <alignment horizontal="right"/>
    </xf>
    <xf numFmtId="166" fontId="4" fillId="3" borderId="16" xfId="0" applyNumberFormat="1" applyFont="1" applyFill="1" applyBorder="1" applyAlignment="1">
      <alignment horizontal="right"/>
    </xf>
    <xf numFmtId="0" fontId="19" fillId="0" borderId="0" xfId="0" applyFont="1"/>
    <xf numFmtId="0" fontId="22" fillId="0" borderId="0" xfId="0" applyFont="1"/>
    <xf numFmtId="170" fontId="18" fillId="0" borderId="0" xfId="0" applyNumberFormat="1" applyFont="1"/>
    <xf numFmtId="0" fontId="16" fillId="0" borderId="0" xfId="0" applyFont="1" applyAlignment="1">
      <alignment horizontal="left"/>
    </xf>
    <xf numFmtId="9" fontId="16" fillId="0" borderId="0" xfId="0" applyNumberFormat="1" applyFont="1" applyAlignment="1">
      <alignment horizontal="center"/>
    </xf>
    <xf numFmtId="170" fontId="0" fillId="0" borderId="0" xfId="0" applyNumberFormat="1" applyAlignment="1">
      <alignment horizontal="right"/>
    </xf>
    <xf numFmtId="0" fontId="18" fillId="0" borderId="0" xfId="0" applyFont="1"/>
    <xf numFmtId="9" fontId="18" fillId="0" borderId="0" xfId="0" applyNumberFormat="1" applyFont="1" applyAlignment="1">
      <alignment horizontal="center"/>
    </xf>
    <xf numFmtId="170" fontId="18" fillId="0" borderId="0" xfId="0" applyNumberFormat="1" applyFont="1" applyAlignment="1">
      <alignment horizontal="right" vertical="center"/>
    </xf>
    <xf numFmtId="168" fontId="12" fillId="0" borderId="0" xfId="0" applyNumberFormat="1" applyFont="1" applyAlignment="1">
      <alignment horizontal="left"/>
    </xf>
    <xf numFmtId="0" fontId="19" fillId="0" borderId="0" xfId="0" applyFont="1" applyAlignment="1">
      <alignment horizontal="center"/>
    </xf>
    <xf numFmtId="170" fontId="19" fillId="0" borderId="0" xfId="0" applyNumberFormat="1" applyFont="1"/>
    <xf numFmtId="172" fontId="6" fillId="0" borderId="0" xfId="0" applyNumberFormat="1" applyFont="1" applyAlignment="1">
      <alignment horizontal="center"/>
    </xf>
    <xf numFmtId="170" fontId="10" fillId="0" borderId="0" xfId="0" applyNumberFormat="1" applyFont="1" applyAlignment="1">
      <alignment horizontal="right"/>
    </xf>
    <xf numFmtId="167" fontId="23" fillId="0" borderId="13" xfId="0" applyNumberFormat="1" applyFont="1" applyBorder="1" applyAlignment="1">
      <alignment horizontal="center"/>
    </xf>
    <xf numFmtId="167" fontId="2" fillId="0" borderId="13" xfId="0" applyNumberFormat="1" applyFont="1" applyBorder="1" applyAlignment="1">
      <alignment horizontal="center"/>
    </xf>
    <xf numFmtId="0" fontId="4" fillId="0" borderId="22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" fontId="0" fillId="0" borderId="20" xfId="0" applyNumberFormat="1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168" fontId="16" fillId="3" borderId="0" xfId="0" applyNumberFormat="1" applyFont="1" applyFill="1" applyAlignment="1">
      <alignment horizontal="left"/>
    </xf>
    <xf numFmtId="0" fontId="26" fillId="3" borderId="14" xfId="0" applyFont="1" applyFill="1" applyBorder="1"/>
    <xf numFmtId="0" fontId="26" fillId="3" borderId="15" xfId="0" applyFont="1" applyFill="1" applyBorder="1" applyAlignment="1">
      <alignment horizontal="center"/>
    </xf>
    <xf numFmtId="170" fontId="26" fillId="3" borderId="16" xfId="0" applyNumberFormat="1" applyFont="1" applyFill="1" applyBorder="1"/>
    <xf numFmtId="0" fontId="16" fillId="3" borderId="17" xfId="0" applyFont="1" applyFill="1" applyBorder="1"/>
    <xf numFmtId="170" fontId="16" fillId="3" borderId="18" xfId="0" applyNumberFormat="1" applyFont="1" applyFill="1" applyBorder="1"/>
    <xf numFmtId="0" fontId="26" fillId="3" borderId="19" xfId="0" applyFont="1" applyFill="1" applyBorder="1"/>
    <xf numFmtId="0" fontId="26" fillId="3" borderId="20" xfId="0" applyFont="1" applyFill="1" applyBorder="1" applyAlignment="1">
      <alignment horizontal="center"/>
    </xf>
    <xf numFmtId="170" fontId="26" fillId="3" borderId="21" xfId="0" applyNumberFormat="1" applyFont="1" applyFill="1" applyBorder="1"/>
    <xf numFmtId="0" fontId="6" fillId="0" borderId="14" xfId="0" applyFont="1" applyBorder="1"/>
    <xf numFmtId="10" fontId="18" fillId="0" borderId="15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170" fontId="0" fillId="0" borderId="16" xfId="0" applyNumberFormat="1" applyBorder="1"/>
    <xf numFmtId="170" fontId="0" fillId="0" borderId="18" xfId="0" applyNumberFormat="1" applyBorder="1"/>
    <xf numFmtId="0" fontId="6" fillId="0" borderId="19" xfId="0" applyFont="1" applyBorder="1"/>
    <xf numFmtId="171" fontId="0" fillId="0" borderId="20" xfId="0" applyNumberFormat="1" applyBorder="1" applyAlignment="1">
      <alignment horizontal="center"/>
    </xf>
    <xf numFmtId="170" fontId="0" fillId="0" borderId="21" xfId="0" applyNumberFormat="1" applyBorder="1"/>
    <xf numFmtId="0" fontId="4" fillId="2" borderId="24" xfId="0" applyFont="1" applyFill="1" applyBorder="1"/>
    <xf numFmtId="0" fontId="19" fillId="2" borderId="26" xfId="0" applyFont="1" applyFill="1" applyBorder="1" applyAlignment="1">
      <alignment horizontal="center"/>
    </xf>
    <xf numFmtId="170" fontId="19" fillId="2" borderId="22" xfId="0" applyNumberFormat="1" applyFont="1" applyFill="1" applyBorder="1"/>
    <xf numFmtId="0" fontId="24" fillId="4" borderId="24" xfId="0" applyFont="1" applyFill="1" applyBorder="1"/>
    <xf numFmtId="0" fontId="24" fillId="4" borderId="26" xfId="0" applyFont="1" applyFill="1" applyBorder="1" applyAlignment="1">
      <alignment horizontal="center"/>
    </xf>
    <xf numFmtId="170" fontId="24" fillId="4" borderId="22" xfId="0" applyNumberFormat="1" applyFont="1" applyFill="1" applyBorder="1"/>
    <xf numFmtId="0" fontId="2" fillId="0" borderId="18" xfId="0" applyFont="1" applyBorder="1" applyAlignment="1">
      <alignment horizontal="center"/>
    </xf>
    <xf numFmtId="0" fontId="11" fillId="3" borderId="26" xfId="0" applyFont="1" applyFill="1" applyBorder="1" applyAlignment="1">
      <alignment horizontal="center"/>
    </xf>
    <xf numFmtId="170" fontId="11" fillId="3" borderId="26" xfId="0" applyNumberFormat="1" applyFont="1" applyFill="1" applyBorder="1"/>
    <xf numFmtId="0" fontId="0" fillId="3" borderId="22" xfId="0" applyFill="1" applyBorder="1" applyAlignment="1">
      <alignment horizontal="center"/>
    </xf>
    <xf numFmtId="0" fontId="13" fillId="4" borderId="26" xfId="0" applyFont="1" applyFill="1" applyBorder="1" applyAlignment="1">
      <alignment horizontal="center"/>
    </xf>
    <xf numFmtId="0" fontId="6" fillId="0" borderId="17" xfId="0" applyFont="1" applyBorder="1" applyAlignment="1">
      <alignment horizontal="left"/>
    </xf>
    <xf numFmtId="170" fontId="6" fillId="0" borderId="18" xfId="0" applyNumberFormat="1" applyFont="1" applyBorder="1"/>
    <xf numFmtId="170" fontId="10" fillId="0" borderId="18" xfId="0" applyNumberFormat="1" applyFont="1" applyBorder="1" applyAlignment="1">
      <alignment horizontal="right"/>
    </xf>
    <xf numFmtId="0" fontId="6" fillId="0" borderId="19" xfId="0" applyFont="1" applyBorder="1" applyAlignment="1">
      <alignment horizontal="left"/>
    </xf>
    <xf numFmtId="9" fontId="16" fillId="0" borderId="20" xfId="0" applyNumberFormat="1" applyFont="1" applyBorder="1" applyAlignment="1">
      <alignment horizontal="center"/>
    </xf>
    <xf numFmtId="170" fontId="10" fillId="0" borderId="21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0" fontId="16" fillId="0" borderId="17" xfId="0" applyFont="1" applyBorder="1" applyAlignment="1">
      <alignment horizontal="left"/>
    </xf>
    <xf numFmtId="170" fontId="0" fillId="0" borderId="18" xfId="0" applyNumberFormat="1" applyBorder="1" applyAlignment="1">
      <alignment horizontal="right"/>
    </xf>
    <xf numFmtId="0" fontId="16" fillId="0" borderId="19" xfId="0" applyFont="1" applyBorder="1" applyAlignment="1">
      <alignment horizontal="left"/>
    </xf>
    <xf numFmtId="0" fontId="2" fillId="6" borderId="24" xfId="0" applyFont="1" applyFill="1" applyBorder="1" applyAlignment="1">
      <alignment horizontal="left"/>
    </xf>
    <xf numFmtId="0" fontId="2" fillId="6" borderId="26" xfId="0" applyFont="1" applyFill="1" applyBorder="1" applyAlignment="1">
      <alignment horizontal="left"/>
    </xf>
    <xf numFmtId="0" fontId="2" fillId="6" borderId="22" xfId="0" applyFont="1" applyFill="1" applyBorder="1" applyAlignment="1">
      <alignment horizontal="left"/>
    </xf>
    <xf numFmtId="0" fontId="17" fillId="0" borderId="24" xfId="0" applyFont="1" applyBorder="1"/>
    <xf numFmtId="167" fontId="2" fillId="0" borderId="22" xfId="0" applyNumberFormat="1" applyFont="1" applyBorder="1" applyAlignment="1">
      <alignment horizontal="center"/>
    </xf>
    <xf numFmtId="167" fontId="0" fillId="0" borderId="18" xfId="0" applyNumberFormat="1" applyBorder="1" applyAlignment="1">
      <alignment horizontal="right"/>
    </xf>
    <xf numFmtId="0" fontId="26" fillId="3" borderId="24" xfId="0" applyFont="1" applyFill="1" applyBorder="1" applyAlignment="1">
      <alignment horizontal="left"/>
    </xf>
    <xf numFmtId="1" fontId="0" fillId="0" borderId="0" xfId="0" applyNumberFormat="1" applyAlignment="1">
      <alignment horizontal="center"/>
    </xf>
    <xf numFmtId="9" fontId="26" fillId="0" borderId="1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7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" fontId="16" fillId="0" borderId="18" xfId="0" applyNumberFormat="1" applyFont="1" applyBorder="1"/>
    <xf numFmtId="0" fontId="27" fillId="0" borderId="17" xfId="0" applyFont="1" applyBorder="1"/>
    <xf numFmtId="0" fontId="28" fillId="0" borderId="0" xfId="0" applyFont="1" applyAlignment="1">
      <alignment horizontal="center"/>
    </xf>
    <xf numFmtId="0" fontId="26" fillId="0" borderId="17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170" fontId="16" fillId="0" borderId="20" xfId="0" applyNumberFormat="1" applyFont="1" applyBorder="1" applyAlignment="1">
      <alignment horizontal="center"/>
    </xf>
    <xf numFmtId="166" fontId="16" fillId="0" borderId="21" xfId="0" applyNumberFormat="1" applyFont="1" applyBorder="1" applyAlignment="1">
      <alignment horizontal="right"/>
    </xf>
    <xf numFmtId="4" fontId="18" fillId="0" borderId="31" xfId="0" applyNumberFormat="1" applyFont="1" applyBorder="1" applyAlignment="1">
      <alignment horizontal="right"/>
    </xf>
    <xf numFmtId="0" fontId="29" fillId="0" borderId="32" xfId="0" applyFont="1" applyBorder="1"/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4" fontId="18" fillId="0" borderId="31" xfId="0" applyNumberFormat="1" applyFont="1" applyBorder="1"/>
    <xf numFmtId="0" fontId="29" fillId="0" borderId="0" xfId="0" applyFont="1"/>
    <xf numFmtId="0" fontId="20" fillId="0" borderId="0" xfId="0" applyFont="1"/>
    <xf numFmtId="0" fontId="18" fillId="0" borderId="32" xfId="0" applyFont="1" applyBorder="1" applyAlignment="1">
      <alignment horizontal="left"/>
    </xf>
    <xf numFmtId="9" fontId="20" fillId="0" borderId="0" xfId="0" applyNumberFormat="1" applyFont="1" applyAlignment="1">
      <alignment horizontal="center"/>
    </xf>
    <xf numFmtId="9" fontId="20" fillId="0" borderId="33" xfId="0" applyNumberFormat="1" applyFont="1" applyBorder="1" applyAlignment="1">
      <alignment horizontal="center"/>
    </xf>
    <xf numFmtId="0" fontId="18" fillId="0" borderId="32" xfId="0" applyFont="1" applyBorder="1"/>
    <xf numFmtId="0" fontId="32" fillId="0" borderId="0" xfId="0" applyFont="1" applyAlignment="1">
      <alignment horizontal="left"/>
    </xf>
    <xf numFmtId="14" fontId="32" fillId="0" borderId="0" xfId="0" applyNumberFormat="1" applyFont="1" applyAlignment="1">
      <alignment horizontal="left"/>
    </xf>
    <xf numFmtId="10" fontId="33" fillId="7" borderId="0" xfId="0" applyNumberFormat="1" applyFont="1" applyFill="1" applyAlignment="1">
      <alignment horizontal="left"/>
    </xf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center"/>
    </xf>
    <xf numFmtId="0" fontId="32" fillId="3" borderId="0" xfId="0" applyFont="1" applyFill="1"/>
    <xf numFmtId="0" fontId="0" fillId="3" borderId="0" xfId="0" applyFill="1"/>
    <xf numFmtId="0" fontId="35" fillId="7" borderId="14" xfId="0" applyFont="1" applyFill="1" applyBorder="1" applyAlignment="1">
      <alignment horizontal="center"/>
    </xf>
    <xf numFmtId="0" fontId="36" fillId="7" borderId="15" xfId="0" applyFont="1" applyFill="1" applyBorder="1" applyAlignment="1">
      <alignment horizontal="center"/>
    </xf>
    <xf numFmtId="0" fontId="36" fillId="7" borderId="16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14" xfId="0" applyFont="1" applyBorder="1" applyAlignment="1">
      <alignment horizontal="center"/>
    </xf>
    <xf numFmtId="170" fontId="0" fillId="0" borderId="15" xfId="0" applyNumberFormat="1" applyBorder="1"/>
    <xf numFmtId="0" fontId="36" fillId="0" borderId="17" xfId="0" applyFont="1" applyBorder="1" applyAlignment="1">
      <alignment horizontal="center"/>
    </xf>
    <xf numFmtId="170" fontId="1" fillId="0" borderId="0" xfId="0" applyNumberFormat="1" applyFont="1"/>
    <xf numFmtId="170" fontId="1" fillId="0" borderId="18" xfId="0" applyNumberFormat="1" applyFont="1" applyBorder="1"/>
    <xf numFmtId="170" fontId="32" fillId="0" borderId="0" xfId="0" applyNumberFormat="1" applyFont="1"/>
    <xf numFmtId="0" fontId="36" fillId="0" borderId="19" xfId="0" applyFont="1" applyBorder="1" applyAlignment="1">
      <alignment horizontal="center"/>
    </xf>
    <xf numFmtId="170" fontId="32" fillId="0" borderId="20" xfId="0" applyNumberFormat="1" applyFont="1" applyBorder="1"/>
    <xf numFmtId="170" fontId="32" fillId="0" borderId="21" xfId="0" applyNumberFormat="1" applyFont="1" applyBorder="1"/>
    <xf numFmtId="0" fontId="35" fillId="7" borderId="24" xfId="0" applyFont="1" applyFill="1" applyBorder="1" applyAlignment="1">
      <alignment horizontal="center"/>
    </xf>
    <xf numFmtId="0" fontId="36" fillId="7" borderId="26" xfId="0" applyFont="1" applyFill="1" applyBorder="1" applyAlignment="1">
      <alignment horizontal="center"/>
    </xf>
    <xf numFmtId="0" fontId="36" fillId="7" borderId="22" xfId="0" applyFont="1" applyFill="1" applyBorder="1" applyAlignment="1">
      <alignment horizontal="center"/>
    </xf>
    <xf numFmtId="170" fontId="32" fillId="3" borderId="21" xfId="0" applyNumberFormat="1" applyFont="1" applyFill="1" applyBorder="1"/>
    <xf numFmtId="0" fontId="37" fillId="0" borderId="0" xfId="0" applyFont="1" applyAlignment="1">
      <alignment horizontal="center"/>
    </xf>
    <xf numFmtId="0" fontId="35" fillId="7" borderId="0" xfId="0" applyFont="1" applyFill="1" applyAlignment="1">
      <alignment horizontal="center"/>
    </xf>
    <xf numFmtId="0" fontId="33" fillId="7" borderId="0" xfId="0" applyFont="1" applyFill="1"/>
    <xf numFmtId="0" fontId="38" fillId="0" borderId="24" xfId="0" applyFont="1" applyBorder="1" applyAlignment="1">
      <alignment horizontal="center"/>
    </xf>
    <xf numFmtId="0" fontId="38" fillId="0" borderId="13" xfId="0" applyFont="1" applyBorder="1"/>
    <xf numFmtId="170" fontId="0" fillId="0" borderId="17" xfId="0" applyNumberFormat="1" applyBorder="1"/>
    <xf numFmtId="173" fontId="0" fillId="0" borderId="25" xfId="0" applyNumberFormat="1" applyBorder="1"/>
    <xf numFmtId="170" fontId="0" fillId="0" borderId="19" xfId="0" applyNumberFormat="1" applyBorder="1"/>
    <xf numFmtId="173" fontId="0" fillId="0" borderId="23" xfId="0" applyNumberFormat="1" applyBorder="1"/>
    <xf numFmtId="0" fontId="36" fillId="0" borderId="13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8" fillId="0" borderId="13" xfId="0" applyFont="1" applyBorder="1" applyAlignment="1">
      <alignment horizontal="center"/>
    </xf>
    <xf numFmtId="170" fontId="0" fillId="0" borderId="13" xfId="0" applyNumberFormat="1" applyBorder="1" applyAlignment="1">
      <alignment horizontal="right"/>
    </xf>
    <xf numFmtId="0" fontId="0" fillId="0" borderId="13" xfId="0" applyBorder="1"/>
    <xf numFmtId="0" fontId="36" fillId="7" borderId="0" xfId="0" applyFont="1" applyFill="1" applyAlignment="1">
      <alignment horizontal="center"/>
    </xf>
    <xf numFmtId="170" fontId="32" fillId="7" borderId="0" xfId="0" applyNumberFormat="1" applyFont="1" applyFill="1"/>
    <xf numFmtId="170" fontId="32" fillId="0" borderId="13" xfId="0" applyNumberFormat="1" applyFont="1" applyBorder="1" applyAlignment="1">
      <alignment horizontal="right"/>
    </xf>
    <xf numFmtId="170" fontId="32" fillId="3" borderId="0" xfId="0" applyNumberFormat="1" applyFont="1" applyFill="1"/>
    <xf numFmtId="0" fontId="38" fillId="0" borderId="0" xfId="0" applyFont="1" applyAlignment="1">
      <alignment horizontal="center"/>
    </xf>
    <xf numFmtId="170" fontId="38" fillId="0" borderId="0" xfId="0" applyNumberFormat="1" applyFont="1"/>
    <xf numFmtId="0" fontId="20" fillId="9" borderId="9" xfId="0" applyFont="1" applyFill="1" applyBorder="1"/>
    <xf numFmtId="0" fontId="20" fillId="9" borderId="11" xfId="0" applyFont="1" applyFill="1" applyBorder="1" applyAlignment="1">
      <alignment horizontal="center"/>
    </xf>
    <xf numFmtId="170" fontId="20" fillId="9" borderId="12" xfId="0" applyNumberFormat="1" applyFont="1" applyFill="1" applyBorder="1"/>
    <xf numFmtId="0" fontId="2" fillId="5" borderId="24" xfId="0" applyFont="1" applyFill="1" applyBorder="1" applyAlignment="1">
      <alignment horizontal="left"/>
    </xf>
    <xf numFmtId="0" fontId="0" fillId="5" borderId="26" xfId="0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167" fontId="4" fillId="5" borderId="22" xfId="0" applyNumberFormat="1" applyFont="1" applyFill="1" applyBorder="1" applyAlignment="1">
      <alignment horizontal="right"/>
    </xf>
    <xf numFmtId="166" fontId="2" fillId="5" borderId="13" xfId="0" applyNumberFormat="1" applyFont="1" applyFill="1" applyBorder="1" applyAlignment="1">
      <alignment horizontal="center"/>
    </xf>
    <xf numFmtId="0" fontId="4" fillId="10" borderId="24" xfId="0" applyFont="1" applyFill="1" applyBorder="1"/>
    <xf numFmtId="0" fontId="4" fillId="10" borderId="13" xfId="0" applyFont="1" applyFill="1" applyBorder="1"/>
    <xf numFmtId="10" fontId="26" fillId="5" borderId="13" xfId="0" applyNumberFormat="1" applyFont="1" applyFill="1" applyBorder="1" applyAlignment="1">
      <alignment horizontal="center"/>
    </xf>
    <xf numFmtId="0" fontId="17" fillId="10" borderId="24" xfId="0" applyFont="1" applyFill="1" applyBorder="1" applyAlignment="1">
      <alignment horizontal="left"/>
    </xf>
    <xf numFmtId="0" fontId="4" fillId="10" borderId="26" xfId="0" applyFont="1" applyFill="1" applyBorder="1" applyAlignment="1">
      <alignment horizontal="left"/>
    </xf>
    <xf numFmtId="0" fontId="4" fillId="10" borderId="22" xfId="0" applyFont="1" applyFill="1" applyBorder="1" applyAlignment="1">
      <alignment horizontal="left"/>
    </xf>
    <xf numFmtId="167" fontId="2" fillId="10" borderId="13" xfId="0" applyNumberFormat="1" applyFont="1" applyFill="1" applyBorder="1" applyAlignment="1">
      <alignment horizontal="center"/>
    </xf>
    <xf numFmtId="0" fontId="17" fillId="10" borderId="22" xfId="0" applyFont="1" applyFill="1" applyBorder="1"/>
    <xf numFmtId="174" fontId="40" fillId="0" borderId="32" xfId="1" applyFont="1" applyBorder="1"/>
    <xf numFmtId="0" fontId="30" fillId="0" borderId="0" xfId="0" applyFont="1" applyAlignment="1">
      <alignment horizontal="right"/>
    </xf>
    <xf numFmtId="0" fontId="19" fillId="0" borderId="17" xfId="0" applyFont="1" applyBorder="1" applyAlignment="1">
      <alignment horizontal="right"/>
    </xf>
    <xf numFmtId="170" fontId="26" fillId="11" borderId="13" xfId="0" applyNumberFormat="1" applyFont="1" applyFill="1" applyBorder="1"/>
    <xf numFmtId="0" fontId="19" fillId="12" borderId="17" xfId="0" applyFont="1" applyFill="1" applyBorder="1"/>
    <xf numFmtId="170" fontId="0" fillId="12" borderId="18" xfId="0" applyNumberFormat="1" applyFill="1" applyBorder="1"/>
    <xf numFmtId="0" fontId="19" fillId="13" borderId="17" xfId="0" applyFont="1" applyFill="1" applyBorder="1"/>
    <xf numFmtId="170" fontId="0" fillId="13" borderId="18" xfId="0" applyNumberFormat="1" applyFill="1" applyBorder="1"/>
    <xf numFmtId="0" fontId="2" fillId="11" borderId="17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167" fontId="14" fillId="0" borderId="0" xfId="0" applyNumberFormat="1" applyFont="1" applyAlignment="1">
      <alignment horizontal="center"/>
    </xf>
    <xf numFmtId="170" fontId="24" fillId="4" borderId="16" xfId="0" applyNumberFormat="1" applyFont="1" applyFill="1" applyBorder="1"/>
    <xf numFmtId="170" fontId="0" fillId="14" borderId="1" xfId="0" applyNumberFormat="1" applyFill="1" applyBorder="1"/>
    <xf numFmtId="174" fontId="29" fillId="0" borderId="32" xfId="1" applyFont="1" applyBorder="1"/>
    <xf numFmtId="0" fontId="27" fillId="0" borderId="0" xfId="0" applyFont="1"/>
    <xf numFmtId="0" fontId="18" fillId="0" borderId="20" xfId="0" applyFont="1" applyBorder="1" applyAlignment="1">
      <alignment horizontal="center"/>
    </xf>
    <xf numFmtId="0" fontId="31" fillId="0" borderId="32" xfId="0" applyFont="1" applyBorder="1" applyAlignment="1">
      <alignment horizontal="left"/>
    </xf>
    <xf numFmtId="167" fontId="0" fillId="15" borderId="1" xfId="0" applyNumberFormat="1" applyFill="1" applyBorder="1" applyAlignment="1">
      <alignment horizontal="right"/>
    </xf>
    <xf numFmtId="0" fontId="42" fillId="0" borderId="0" xfId="0" applyFont="1" applyAlignment="1">
      <alignment horizontal="center"/>
    </xf>
    <xf numFmtId="0" fontId="40" fillId="0" borderId="0" xfId="0" applyFont="1"/>
    <xf numFmtId="0" fontId="30" fillId="0" borderId="0" xfId="0" applyFont="1" applyAlignment="1">
      <alignment horizontal="center"/>
    </xf>
    <xf numFmtId="4" fontId="18" fillId="0" borderId="18" xfId="0" applyNumberFormat="1" applyFont="1" applyBorder="1"/>
    <xf numFmtId="0" fontId="31" fillId="0" borderId="35" xfId="0" applyFont="1" applyBorder="1" applyAlignment="1">
      <alignment horizontal="left"/>
    </xf>
    <xf numFmtId="170" fontId="26" fillId="0" borderId="1" xfId="0" applyNumberFormat="1" applyFont="1" applyBorder="1" applyAlignment="1">
      <alignment horizontal="right"/>
    </xf>
    <xf numFmtId="0" fontId="31" fillId="0" borderId="0" xfId="0" applyFont="1" applyAlignment="1">
      <alignment horizontal="left"/>
    </xf>
    <xf numFmtId="4" fontId="0" fillId="0" borderId="0" xfId="0" applyNumberFormat="1" applyAlignment="1">
      <alignment horizontal="center"/>
    </xf>
    <xf numFmtId="0" fontId="43" fillId="0" borderId="32" xfId="0" applyFont="1" applyBorder="1"/>
    <xf numFmtId="0" fontId="44" fillId="0" borderId="32" xfId="0" applyFont="1" applyBorder="1"/>
    <xf numFmtId="0" fontId="44" fillId="0" borderId="0" xfId="0" applyFont="1"/>
    <xf numFmtId="0" fontId="23" fillId="0" borderId="24" xfId="0" applyFont="1" applyBorder="1" applyAlignment="1">
      <alignment horizontal="left"/>
    </xf>
    <xf numFmtId="0" fontId="23" fillId="0" borderId="26" xfId="0" applyFont="1" applyBorder="1" applyAlignment="1">
      <alignment horizontal="left"/>
    </xf>
    <xf numFmtId="0" fontId="23" fillId="0" borderId="2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" fillId="8" borderId="27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17" fillId="10" borderId="25" xfId="0" applyFont="1" applyFill="1" applyBorder="1" applyAlignment="1">
      <alignment horizontal="left"/>
    </xf>
    <xf numFmtId="0" fontId="4" fillId="10" borderId="25" xfId="0" applyFont="1" applyFill="1" applyBorder="1" applyAlignment="1">
      <alignment horizontal="left"/>
    </xf>
    <xf numFmtId="0" fontId="4" fillId="10" borderId="23" xfId="0" applyFont="1" applyFill="1" applyBorder="1" applyAlignment="1">
      <alignment horizontal="left"/>
    </xf>
    <xf numFmtId="0" fontId="23" fillId="0" borderId="23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17" fillId="10" borderId="24" xfId="0" applyFont="1" applyFill="1" applyBorder="1" applyAlignment="1">
      <alignment horizontal="left"/>
    </xf>
    <xf numFmtId="0" fontId="17" fillId="10" borderId="26" xfId="0" applyFont="1" applyFill="1" applyBorder="1" applyAlignment="1">
      <alignment horizontal="left"/>
    </xf>
    <xf numFmtId="0" fontId="17" fillId="10" borderId="22" xfId="0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15" fillId="0" borderId="0" xfId="0" applyFont="1" applyAlignment="1">
      <alignment horizontal="center"/>
    </xf>
    <xf numFmtId="165" fontId="15" fillId="0" borderId="6" xfId="0" applyNumberFormat="1" applyFont="1" applyBorder="1" applyAlignment="1">
      <alignment horizontal="center"/>
    </xf>
    <xf numFmtId="165" fontId="15" fillId="0" borderId="7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0" fontId="34" fillId="0" borderId="9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36" fillId="0" borderId="34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170" fontId="32" fillId="3" borderId="13" xfId="0" applyNumberFormat="1" applyFont="1" applyFill="1" applyBorder="1" applyAlignment="1">
      <alignment horizontal="center"/>
    </xf>
    <xf numFmtId="0" fontId="32" fillId="3" borderId="13" xfId="0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BCBC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AC090"/>
      <rgbColor rgb="FF99CCFF"/>
      <rgbColor rgb="FFFB96F7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A7360"/>
      <color rgb="FF0432FF"/>
      <color rgb="FF4D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1224578</xdr:colOff>
      <xdr:row>1</xdr:row>
      <xdr:rowOff>79864</xdr:rowOff>
    </xdr:from>
    <xdr:to>
      <xdr:col>9</xdr:col>
      <xdr:colOff>1201456</xdr:colOff>
      <xdr:row>5</xdr:row>
      <xdr:rowOff>21893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EC299C-C0CF-0841-AF68-5AD6F9E15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8428" y="251314"/>
          <a:ext cx="2872478" cy="7421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202568</xdr:colOff>
      <xdr:row>6</xdr:row>
      <xdr:rowOff>50345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CE1A315-BC1B-4847-ADDA-A964666D2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203200"/>
          <a:ext cx="3872868" cy="1059995"/>
        </a:xfrm>
        <a:prstGeom prst="rect">
          <a:avLst/>
        </a:prstGeom>
        <a:solidFill>
          <a:srgbClr val="FFE8D2"/>
        </a:solidFill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196"/>
  <sheetViews>
    <sheetView tabSelected="1" topLeftCell="A41" zoomScaleNormal="100" workbookViewId="0">
      <selection activeCell="M21" sqref="M21"/>
    </sheetView>
  </sheetViews>
  <sheetFormatPr baseColWidth="10" defaultColWidth="8.77734375" defaultRowHeight="13.2" outlineLevelRow="1"/>
  <cols>
    <col min="1" max="1" width="22.44140625" style="1" customWidth="1"/>
    <col min="2" max="2" width="11" style="1" customWidth="1"/>
    <col min="3" max="3" width="10.77734375" style="1" customWidth="1"/>
    <col min="4" max="4" width="13" style="1" customWidth="1"/>
    <col min="5" max="6" width="2.44140625" style="1" customWidth="1"/>
    <col min="7" max="7" width="24.44140625" style="1" customWidth="1"/>
    <col min="8" max="8" width="9.77734375" style="1" customWidth="1"/>
    <col min="9" max="9" width="9.21875" style="1" customWidth="1"/>
    <col min="10" max="10" width="19.44140625" style="1" customWidth="1"/>
    <col min="11" max="12" width="8.77734375" style="1"/>
    <col min="13" max="13" width="11.77734375" style="1" customWidth="1"/>
    <col min="14" max="1025" width="8.77734375" style="1"/>
  </cols>
  <sheetData>
    <row r="1" spans="1:18" ht="13.8" thickBot="1">
      <c r="A1" s="290" t="s">
        <v>68</v>
      </c>
      <c r="B1" s="290"/>
      <c r="C1" s="290"/>
      <c r="D1" s="290"/>
      <c r="E1" s="290"/>
      <c r="F1" s="290"/>
      <c r="G1" s="290"/>
      <c r="H1" s="290"/>
      <c r="I1" s="290"/>
      <c r="J1" s="290"/>
    </row>
    <row r="2" spans="1:18" ht="15.6">
      <c r="A2" s="294"/>
      <c r="B2" s="295"/>
      <c r="C2" s="295"/>
      <c r="D2" s="295"/>
      <c r="E2" s="295"/>
      <c r="F2" s="295"/>
      <c r="G2" s="295"/>
      <c r="H2" s="295"/>
      <c r="I2" s="295"/>
      <c r="J2" s="108"/>
    </row>
    <row r="3" spans="1:18" ht="15.6">
      <c r="A3" s="5" t="s">
        <v>0</v>
      </c>
      <c r="B3" s="41"/>
      <c r="C3" s="291"/>
      <c r="D3" s="291"/>
      <c r="E3" s="291"/>
      <c r="F3" s="291"/>
      <c r="G3" s="41"/>
      <c r="H3" s="41"/>
      <c r="I3" s="41"/>
      <c r="J3" s="109"/>
    </row>
    <row r="4" spans="1:18" ht="15.6">
      <c r="A4" s="5" t="s">
        <v>1</v>
      </c>
      <c r="B4" s="41"/>
      <c r="C4" s="291" t="s">
        <v>98</v>
      </c>
      <c r="D4" s="291"/>
      <c r="E4" s="291"/>
      <c r="F4" s="291"/>
      <c r="G4" s="41"/>
      <c r="H4" s="41"/>
      <c r="I4" s="41"/>
      <c r="J4" s="109"/>
    </row>
    <row r="5" spans="1:18" ht="15.6">
      <c r="A5" s="5" t="s">
        <v>2</v>
      </c>
      <c r="B5" s="41"/>
      <c r="C5" s="296"/>
      <c r="D5" s="296"/>
      <c r="E5" s="296"/>
      <c r="F5" s="296"/>
      <c r="G5" s="41"/>
      <c r="H5" s="41"/>
      <c r="I5" s="41"/>
      <c r="J5" s="109"/>
    </row>
    <row r="6" spans="1:18" ht="15.6">
      <c r="A6" s="5" t="s">
        <v>3</v>
      </c>
      <c r="B6" s="41"/>
      <c r="C6" s="291" t="s">
        <v>99</v>
      </c>
      <c r="D6" s="291"/>
      <c r="E6" s="291"/>
      <c r="F6" s="291"/>
      <c r="G6" s="41"/>
      <c r="H6" s="41"/>
      <c r="I6" s="41"/>
      <c r="J6" s="109"/>
    </row>
    <row r="7" spans="1:18" ht="15.6">
      <c r="A7" s="5" t="s">
        <v>4</v>
      </c>
      <c r="B7" s="41"/>
      <c r="C7" s="291">
        <v>330</v>
      </c>
      <c r="D7" s="291"/>
      <c r="E7" s="291"/>
      <c r="F7" s="291"/>
      <c r="G7" s="261"/>
      <c r="H7" s="41"/>
      <c r="I7" s="41"/>
      <c r="J7" s="109"/>
    </row>
    <row r="8" spans="1:18" ht="16.05" customHeight="1" thickBot="1">
      <c r="A8" s="292"/>
      <c r="B8" s="293"/>
      <c r="C8" s="293"/>
      <c r="D8" s="293"/>
      <c r="E8" s="293"/>
      <c r="F8" s="293"/>
      <c r="G8" s="293"/>
      <c r="H8" s="293"/>
      <c r="I8" s="293"/>
      <c r="J8" s="3"/>
    </row>
    <row r="9" spans="1:18" ht="7.05" customHeight="1">
      <c r="A9" s="39"/>
      <c r="B9" s="39"/>
      <c r="C9" s="39"/>
      <c r="D9" s="39"/>
      <c r="E9" s="39"/>
      <c r="F9" s="39"/>
      <c r="G9" s="39"/>
      <c r="H9" s="39"/>
      <c r="I9" s="39"/>
    </row>
    <row r="10" spans="1:18" ht="15" customHeight="1">
      <c r="A10" s="279" t="s">
        <v>25</v>
      </c>
      <c r="B10" s="280"/>
      <c r="C10" s="280"/>
      <c r="D10" s="281"/>
      <c r="F10" s="16"/>
      <c r="G10" s="279" t="s">
        <v>32</v>
      </c>
      <c r="H10" s="280"/>
      <c r="I10" s="280"/>
      <c r="J10" s="281"/>
      <c r="O10" s="275"/>
      <c r="P10" s="275"/>
      <c r="Q10" s="275"/>
      <c r="R10" s="275"/>
    </row>
    <row r="11" spans="1:18" ht="5.0999999999999996" customHeight="1">
      <c r="A11" s="2"/>
      <c r="B11" s="2"/>
      <c r="C11" s="2"/>
      <c r="D11" s="2"/>
      <c r="F11" s="18"/>
      <c r="G11" s="32"/>
      <c r="H11" s="94"/>
      <c r="I11" s="19"/>
      <c r="O11" s="2"/>
      <c r="P11" s="2"/>
      <c r="Q11" s="2"/>
      <c r="R11" s="2"/>
    </row>
    <row r="12" spans="1:18">
      <c r="A12" s="55" t="s">
        <v>26</v>
      </c>
      <c r="B12" s="56"/>
      <c r="C12" s="57" t="s">
        <v>27</v>
      </c>
      <c r="D12" s="58">
        <f>SUM(D13:D17)</f>
        <v>3500</v>
      </c>
      <c r="F12" s="16"/>
      <c r="G12" s="154" t="s">
        <v>33</v>
      </c>
      <c r="H12" s="134"/>
      <c r="I12" s="135"/>
      <c r="J12" s="136"/>
      <c r="O12" s="2"/>
      <c r="P12" s="2"/>
      <c r="Q12" s="36"/>
      <c r="R12" s="42"/>
    </row>
    <row r="13" spans="1:18">
      <c r="A13" s="59" t="s">
        <v>100</v>
      </c>
      <c r="D13" s="60">
        <v>3500</v>
      </c>
      <c r="F13" s="20"/>
      <c r="G13" s="105" t="s">
        <v>37</v>
      </c>
      <c r="H13" s="2" t="s">
        <v>6</v>
      </c>
      <c r="I13" s="2" t="s">
        <v>7</v>
      </c>
      <c r="J13" s="133" t="s">
        <v>8</v>
      </c>
      <c r="O13" s="2"/>
      <c r="P13" s="2"/>
      <c r="Q13" s="36"/>
      <c r="R13" s="42"/>
    </row>
    <row r="14" spans="1:18">
      <c r="A14" s="59"/>
      <c r="D14" s="60"/>
      <c r="F14" s="20"/>
      <c r="G14" s="251" t="s">
        <v>53</v>
      </c>
      <c r="H14" s="2"/>
      <c r="I14" s="36"/>
      <c r="J14" s="62"/>
      <c r="K14" s="30"/>
      <c r="L14" s="144"/>
      <c r="O14" s="2"/>
      <c r="P14" s="2"/>
      <c r="Q14" s="36"/>
      <c r="R14" s="42"/>
    </row>
    <row r="15" spans="1:18">
      <c r="A15" s="61"/>
      <c r="B15" s="2"/>
      <c r="C15" s="36"/>
      <c r="D15" s="60"/>
      <c r="F15" s="46"/>
      <c r="G15" s="105" t="s">
        <v>85</v>
      </c>
      <c r="H15" s="2">
        <v>21</v>
      </c>
      <c r="I15" s="36">
        <v>29</v>
      </c>
      <c r="J15" s="62">
        <f t="shared" ref="J15:J43" si="0">H15*I15</f>
        <v>609</v>
      </c>
      <c r="K15" s="31"/>
      <c r="L15" s="144"/>
      <c r="O15" s="2"/>
      <c r="P15" s="2"/>
      <c r="Q15" s="36"/>
      <c r="R15" s="42"/>
    </row>
    <row r="16" spans="1:18">
      <c r="A16" s="61"/>
      <c r="B16" s="2"/>
      <c r="C16" s="36"/>
      <c r="D16" s="60"/>
      <c r="F16" s="85"/>
      <c r="G16" s="105" t="s">
        <v>86</v>
      </c>
      <c r="H16" s="2">
        <v>3</v>
      </c>
      <c r="I16" s="36">
        <v>26</v>
      </c>
      <c r="J16" s="62">
        <f t="shared" si="0"/>
        <v>78</v>
      </c>
      <c r="K16" s="40"/>
      <c r="L16" s="144"/>
      <c r="O16" s="2"/>
      <c r="P16" s="2"/>
      <c r="Q16" s="36"/>
      <c r="R16" s="42"/>
    </row>
    <row r="17" spans="1:18">
      <c r="A17" s="147"/>
      <c r="B17" s="168"/>
      <c r="C17" s="169"/>
      <c r="D17" s="170"/>
      <c r="F17" s="85"/>
      <c r="G17" s="105"/>
      <c r="H17" s="2"/>
      <c r="I17" s="36">
        <v>0</v>
      </c>
      <c r="J17" s="62">
        <f t="shared" si="0"/>
        <v>0</v>
      </c>
      <c r="K17" s="40"/>
      <c r="O17" s="2"/>
      <c r="P17" s="2"/>
      <c r="Q17" s="36"/>
      <c r="R17" s="42"/>
    </row>
    <row r="18" spans="1:18">
      <c r="A18" s="2"/>
      <c r="B18" s="2"/>
      <c r="C18" s="36"/>
      <c r="D18" s="42"/>
      <c r="F18" s="50"/>
      <c r="G18" s="251" t="s">
        <v>87</v>
      </c>
      <c r="H18" s="2"/>
      <c r="I18" s="36"/>
      <c r="J18" s="62"/>
      <c r="K18" s="30"/>
      <c r="O18" s="2"/>
      <c r="P18" s="2"/>
      <c r="Q18" s="36"/>
      <c r="R18" s="42"/>
    </row>
    <row r="19" spans="1:18">
      <c r="A19" s="55" t="s">
        <v>28</v>
      </c>
      <c r="B19" s="56"/>
      <c r="C19" s="57" t="s">
        <v>27</v>
      </c>
      <c r="D19" s="84">
        <f>SUM(D20:D32)</f>
        <v>880</v>
      </c>
      <c r="F19" s="10"/>
      <c r="G19" s="105" t="s">
        <v>85</v>
      </c>
      <c r="H19" s="2">
        <v>64</v>
      </c>
      <c r="I19" s="36">
        <v>29</v>
      </c>
      <c r="J19" s="62">
        <f t="shared" si="0"/>
        <v>1856</v>
      </c>
      <c r="K19" s="31"/>
      <c r="O19" s="2"/>
      <c r="P19" s="2"/>
      <c r="Q19" s="36"/>
      <c r="R19" s="42"/>
    </row>
    <row r="20" spans="1:18">
      <c r="A20" s="67" t="s">
        <v>91</v>
      </c>
      <c r="B20" s="2"/>
      <c r="C20" s="36"/>
      <c r="D20" s="171">
        <v>880</v>
      </c>
      <c r="F20" s="10"/>
      <c r="G20" s="105" t="s">
        <v>86</v>
      </c>
      <c r="H20" s="2">
        <v>4</v>
      </c>
      <c r="I20" s="36">
        <v>26</v>
      </c>
      <c r="J20" s="62">
        <f t="shared" si="0"/>
        <v>104</v>
      </c>
      <c r="O20" s="2"/>
      <c r="P20" s="2"/>
      <c r="Q20" s="36"/>
      <c r="R20" s="42"/>
    </row>
    <row r="21" spans="1:18">
      <c r="A21" s="69"/>
      <c r="B21" s="2"/>
      <c r="C21" s="36"/>
      <c r="D21" s="171"/>
      <c r="F21" s="52"/>
      <c r="G21" s="105"/>
      <c r="H21" s="2"/>
      <c r="I21" s="36">
        <v>0</v>
      </c>
      <c r="J21" s="62">
        <f t="shared" si="0"/>
        <v>0</v>
      </c>
      <c r="K21" s="30"/>
      <c r="O21" s="2"/>
      <c r="P21" s="2"/>
      <c r="Q21" s="36"/>
      <c r="R21" s="42"/>
    </row>
    <row r="22" spans="1:18">
      <c r="A22" s="69"/>
      <c r="B22" s="2"/>
      <c r="C22" s="36"/>
      <c r="D22" s="171"/>
      <c r="F22" s="23"/>
      <c r="G22" s="251" t="s">
        <v>88</v>
      </c>
      <c r="H22" s="2"/>
      <c r="I22" s="36"/>
      <c r="J22" s="62"/>
      <c r="K22" s="31"/>
      <c r="O22" s="2"/>
      <c r="P22" s="2"/>
      <c r="Q22" s="36"/>
      <c r="R22" s="42"/>
    </row>
    <row r="23" spans="1:18">
      <c r="A23" s="69"/>
      <c r="B23" s="2"/>
      <c r="C23" s="36"/>
      <c r="D23" s="171"/>
      <c r="F23" s="88"/>
      <c r="G23" s="105" t="s">
        <v>85</v>
      </c>
      <c r="H23" s="2">
        <v>5</v>
      </c>
      <c r="I23" s="36">
        <v>29</v>
      </c>
      <c r="J23" s="62">
        <f t="shared" si="0"/>
        <v>145</v>
      </c>
      <c r="K23" s="31"/>
      <c r="O23" s="2"/>
      <c r="P23" s="2"/>
      <c r="Q23" s="36"/>
      <c r="R23" s="42"/>
    </row>
    <row r="24" spans="1:18">
      <c r="A24" s="69"/>
      <c r="B24" s="2"/>
      <c r="C24" s="36"/>
      <c r="D24" s="171"/>
      <c r="F24" s="23"/>
      <c r="G24" s="105" t="s">
        <v>86</v>
      </c>
      <c r="H24" s="2"/>
      <c r="I24" s="36">
        <v>26</v>
      </c>
      <c r="J24" s="62">
        <f t="shared" si="0"/>
        <v>0</v>
      </c>
      <c r="K24" s="31"/>
      <c r="O24" s="2"/>
      <c r="P24" s="2"/>
      <c r="Q24" s="36"/>
      <c r="R24" s="42"/>
    </row>
    <row r="25" spans="1:18">
      <c r="A25" s="70"/>
      <c r="B25" s="2"/>
      <c r="C25" s="36"/>
      <c r="D25" s="171"/>
      <c r="F25" s="23"/>
      <c r="G25" s="105"/>
      <c r="H25" s="2"/>
      <c r="I25" s="36">
        <v>0</v>
      </c>
      <c r="J25" s="62">
        <f t="shared" si="0"/>
        <v>0</v>
      </c>
      <c r="K25" s="31"/>
      <c r="O25" s="2"/>
      <c r="P25" s="2"/>
      <c r="Q25" s="36"/>
      <c r="R25" s="42"/>
    </row>
    <row r="26" spans="1:18">
      <c r="A26" s="70"/>
      <c r="B26" s="2"/>
      <c r="C26" s="36"/>
      <c r="D26" s="68"/>
      <c r="F26" s="16"/>
      <c r="G26" s="251"/>
      <c r="H26" s="2"/>
      <c r="I26" s="36"/>
      <c r="J26" s="62"/>
      <c r="K26" s="31"/>
      <c r="O26" s="2"/>
      <c r="P26" s="2"/>
      <c r="Q26" s="36"/>
      <c r="R26" s="42"/>
    </row>
    <row r="27" spans="1:18">
      <c r="A27" s="70"/>
      <c r="B27" s="49"/>
      <c r="C27" s="49"/>
      <c r="D27" s="68"/>
      <c r="F27" s="86"/>
      <c r="G27" s="105" t="s">
        <v>85</v>
      </c>
      <c r="H27" s="2"/>
      <c r="I27" s="36">
        <v>29</v>
      </c>
      <c r="J27" s="62">
        <f t="shared" si="0"/>
        <v>0</v>
      </c>
      <c r="K27" s="31"/>
      <c r="O27" s="276"/>
      <c r="P27" s="276"/>
      <c r="Q27" s="276"/>
      <c r="R27" s="43"/>
    </row>
    <row r="28" spans="1:18">
      <c r="A28" s="70"/>
      <c r="B28" s="49"/>
      <c r="C28" s="49"/>
      <c r="D28" s="68"/>
      <c r="F28" s="88"/>
      <c r="G28" s="105" t="s">
        <v>86</v>
      </c>
      <c r="H28" s="2"/>
      <c r="I28" s="36">
        <v>26</v>
      </c>
      <c r="J28" s="62">
        <f t="shared" si="0"/>
        <v>0</v>
      </c>
      <c r="K28" s="31"/>
      <c r="O28" s="277"/>
      <c r="P28" s="277"/>
      <c r="Q28" s="277"/>
      <c r="R28" s="44"/>
    </row>
    <row r="29" spans="1:18">
      <c r="A29" s="70"/>
      <c r="B29" s="51"/>
      <c r="C29" s="51"/>
      <c r="D29" s="68"/>
      <c r="F29" s="91"/>
      <c r="G29" s="105"/>
      <c r="H29" s="2"/>
      <c r="I29" s="36">
        <v>0</v>
      </c>
      <c r="J29" s="62">
        <f t="shared" si="0"/>
        <v>0</v>
      </c>
      <c r="K29" s="31"/>
      <c r="O29" s="278"/>
      <c r="P29" s="278"/>
      <c r="Q29" s="278"/>
      <c r="R29" s="45"/>
    </row>
    <row r="30" spans="1:18">
      <c r="A30" s="70"/>
      <c r="D30" s="68"/>
      <c r="G30" s="251" t="s">
        <v>65</v>
      </c>
      <c r="H30" s="2"/>
      <c r="I30" s="36"/>
      <c r="J30" s="62"/>
    </row>
    <row r="31" spans="1:18">
      <c r="A31" s="70"/>
      <c r="B31" s="52"/>
      <c r="C31" s="52"/>
      <c r="D31" s="68"/>
      <c r="F31" s="78"/>
      <c r="G31" s="105" t="s">
        <v>85</v>
      </c>
      <c r="H31" s="2">
        <v>1</v>
      </c>
      <c r="I31" s="36">
        <v>29</v>
      </c>
      <c r="J31" s="62">
        <f t="shared" si="0"/>
        <v>29</v>
      </c>
    </row>
    <row r="32" spans="1:18">
      <c r="A32" s="74"/>
      <c r="B32" s="64"/>
      <c r="C32" s="64"/>
      <c r="D32" s="83"/>
      <c r="F32" s="4"/>
      <c r="G32" s="105" t="s">
        <v>86</v>
      </c>
      <c r="H32" s="160"/>
      <c r="I32" s="36">
        <v>26</v>
      </c>
      <c r="J32" s="62">
        <f t="shared" si="0"/>
        <v>0</v>
      </c>
      <c r="O32" s="16"/>
      <c r="P32" s="15"/>
      <c r="Q32" s="15"/>
      <c r="R32" s="17"/>
    </row>
    <row r="33" spans="1:20">
      <c r="A33" s="47"/>
      <c r="D33" s="48"/>
      <c r="F33" s="4"/>
      <c r="G33" s="105" t="s">
        <v>89</v>
      </c>
      <c r="H33" s="2"/>
      <c r="I33" s="36">
        <v>0</v>
      </c>
      <c r="J33" s="62">
        <f t="shared" si="0"/>
        <v>0</v>
      </c>
      <c r="O33" s="18"/>
      <c r="P33" s="32"/>
      <c r="Q33" s="94"/>
      <c r="R33" s="19"/>
    </row>
    <row r="34" spans="1:20">
      <c r="A34" s="55" t="s">
        <v>30</v>
      </c>
      <c r="B34" s="71"/>
      <c r="C34" s="57" t="s">
        <v>27</v>
      </c>
      <c r="D34" s="58">
        <f>SUM(D35:D45)</f>
        <v>703</v>
      </c>
      <c r="F34" s="4"/>
      <c r="G34" s="105" t="s">
        <v>90</v>
      </c>
      <c r="H34" s="2"/>
      <c r="I34" s="36">
        <v>0</v>
      </c>
      <c r="J34" s="62">
        <f t="shared" si="0"/>
        <v>0</v>
      </c>
      <c r="O34" s="16"/>
      <c r="P34" s="15"/>
      <c r="Q34" s="15"/>
      <c r="R34" s="17"/>
    </row>
    <row r="35" spans="1:20">
      <c r="A35" s="172" t="s">
        <v>101</v>
      </c>
      <c r="B35" s="173">
        <v>1</v>
      </c>
      <c r="C35" s="173">
        <v>568</v>
      </c>
      <c r="D35" s="73">
        <f>B35*C35</f>
        <v>568</v>
      </c>
      <c r="F35" s="4"/>
      <c r="G35" s="105"/>
      <c r="H35" s="2"/>
      <c r="I35" s="36"/>
      <c r="J35" s="62">
        <f t="shared" si="0"/>
        <v>0</v>
      </c>
      <c r="O35" s="20"/>
      <c r="P35" s="7"/>
      <c r="R35" s="21"/>
    </row>
    <row r="36" spans="1:20">
      <c r="A36" s="172"/>
      <c r="B36" s="173"/>
      <c r="C36" s="173"/>
      <c r="D36" s="73">
        <f t="shared" ref="D36:D41" si="1">B36*C36</f>
        <v>0</v>
      </c>
      <c r="F36" s="4"/>
      <c r="G36" s="105"/>
      <c r="H36" s="2"/>
      <c r="I36" s="36"/>
      <c r="J36" s="62">
        <f t="shared" si="0"/>
        <v>0</v>
      </c>
      <c r="O36" s="20"/>
      <c r="P36" s="8"/>
      <c r="R36" s="21"/>
      <c r="T36" s="30"/>
    </row>
    <row r="37" spans="1:20">
      <c r="A37" s="172"/>
      <c r="B37" s="173"/>
      <c r="C37" s="173"/>
      <c r="D37" s="73">
        <f t="shared" si="1"/>
        <v>0</v>
      </c>
      <c r="F37" s="4"/>
      <c r="G37" s="105"/>
      <c r="H37" s="2"/>
      <c r="I37" s="36"/>
      <c r="J37" s="62">
        <f t="shared" si="0"/>
        <v>0</v>
      </c>
      <c r="O37" s="46"/>
      <c r="P37" s="8"/>
      <c r="R37" s="21"/>
      <c r="T37" s="31"/>
    </row>
    <row r="38" spans="1:20">
      <c r="A38" s="172"/>
      <c r="B38" s="173"/>
      <c r="C38" s="173"/>
      <c r="D38" s="73">
        <f t="shared" si="1"/>
        <v>0</v>
      </c>
      <c r="F38" s="4"/>
      <c r="G38" s="105"/>
      <c r="H38" s="2"/>
      <c r="I38" s="36"/>
      <c r="J38" s="62">
        <f t="shared" si="0"/>
        <v>0</v>
      </c>
      <c r="O38" s="85"/>
      <c r="P38" s="32"/>
      <c r="R38" s="21"/>
      <c r="T38" s="40"/>
    </row>
    <row r="39" spans="1:20">
      <c r="A39" s="172"/>
      <c r="B39" s="173"/>
      <c r="C39" s="173"/>
      <c r="D39" s="73">
        <f>B39*C39</f>
        <v>0</v>
      </c>
      <c r="F39" s="4"/>
      <c r="G39" s="165"/>
      <c r="H39" s="160"/>
      <c r="I39" s="36"/>
      <c r="J39" s="62">
        <f t="shared" si="0"/>
        <v>0</v>
      </c>
      <c r="O39" s="85"/>
      <c r="P39" s="8"/>
      <c r="R39" s="21"/>
      <c r="T39" s="40"/>
    </row>
    <row r="40" spans="1:20">
      <c r="A40" s="172"/>
      <c r="B40" s="173"/>
      <c r="C40" s="173"/>
      <c r="D40" s="73">
        <f t="shared" si="1"/>
        <v>0</v>
      </c>
      <c r="F40" s="4"/>
      <c r="G40" s="72"/>
      <c r="I40" s="77"/>
      <c r="J40" s="62">
        <f t="shared" si="0"/>
        <v>0</v>
      </c>
      <c r="O40" s="46"/>
      <c r="P40" s="8"/>
      <c r="R40" s="21"/>
      <c r="T40" s="30"/>
    </row>
    <row r="41" spans="1:20">
      <c r="A41" s="172"/>
      <c r="B41" s="173"/>
      <c r="C41" s="173"/>
      <c r="D41" s="73">
        <f t="shared" si="1"/>
        <v>0</v>
      </c>
      <c r="F41" s="4"/>
      <c r="G41" s="72"/>
      <c r="I41" s="77"/>
      <c r="J41" s="62">
        <f t="shared" si="0"/>
        <v>0</v>
      </c>
      <c r="O41" s="20"/>
      <c r="P41" s="9"/>
      <c r="R41" s="21"/>
      <c r="T41" s="31"/>
    </row>
    <row r="42" spans="1:20">
      <c r="A42" s="172"/>
      <c r="B42" s="173"/>
      <c r="C42" s="173"/>
      <c r="D42" s="73">
        <f>B42*C42</f>
        <v>0</v>
      </c>
      <c r="F42" s="4"/>
      <c r="G42" s="72"/>
      <c r="I42" s="77"/>
      <c r="J42" s="62">
        <f t="shared" si="0"/>
        <v>0</v>
      </c>
      <c r="O42" s="50"/>
      <c r="P42" s="95"/>
      <c r="Q42" s="95"/>
      <c r="R42" s="96"/>
    </row>
    <row r="43" spans="1:20">
      <c r="A43" s="70" t="s">
        <v>16</v>
      </c>
      <c r="D43" s="73">
        <f t="shared" ref="D43:D44" si="2">B43*C43</f>
        <v>0</v>
      </c>
      <c r="F43" s="4"/>
      <c r="G43" s="106"/>
      <c r="H43" s="75"/>
      <c r="I43" s="107"/>
      <c r="J43" s="62">
        <f t="shared" si="0"/>
        <v>0</v>
      </c>
      <c r="O43" s="10"/>
      <c r="P43" s="11"/>
      <c r="Q43" s="11"/>
      <c r="R43" s="12"/>
    </row>
    <row r="44" spans="1:20">
      <c r="A44" s="70" t="s">
        <v>16</v>
      </c>
      <c r="D44" s="73">
        <f t="shared" si="2"/>
        <v>0</v>
      </c>
      <c r="F44" s="4"/>
      <c r="G44" s="282" t="s">
        <v>22</v>
      </c>
      <c r="H44" s="283"/>
      <c r="I44" s="284"/>
      <c r="J44" s="234">
        <f>SUM(J14:J43)</f>
        <v>2821</v>
      </c>
    </row>
    <row r="45" spans="1:20">
      <c r="A45" s="74" t="s">
        <v>9</v>
      </c>
      <c r="B45" s="75">
        <v>1</v>
      </c>
      <c r="C45" s="75">
        <v>135</v>
      </c>
      <c r="D45" s="76">
        <v>135</v>
      </c>
      <c r="F45" s="33"/>
      <c r="G45" s="235" t="s">
        <v>34</v>
      </c>
      <c r="H45" s="236">
        <f>SUM(H14:H43)</f>
        <v>98</v>
      </c>
      <c r="I45" s="101"/>
      <c r="J45" s="100"/>
    </row>
    <row r="46" spans="1:20">
      <c r="A46" s="4"/>
      <c r="D46" s="77"/>
      <c r="F46" s="33"/>
      <c r="G46" s="285" t="s">
        <v>21</v>
      </c>
      <c r="H46" s="285"/>
      <c r="I46" s="286"/>
      <c r="J46" s="99">
        <f>J44</f>
        <v>2821</v>
      </c>
      <c r="O46" s="52"/>
      <c r="P46" s="11"/>
      <c r="Q46" s="11"/>
      <c r="R46" s="12"/>
      <c r="T46" s="30"/>
    </row>
    <row r="47" spans="1:20">
      <c r="A47" s="55" t="s">
        <v>31</v>
      </c>
      <c r="B47" s="71"/>
      <c r="C47" s="57" t="s">
        <v>27</v>
      </c>
      <c r="D47" s="58">
        <f>SUM(D48:D76)</f>
        <v>716.67</v>
      </c>
      <c r="F47" s="33"/>
      <c r="G47" s="34"/>
      <c r="H47" s="34"/>
      <c r="I47" s="35"/>
      <c r="O47" s="23"/>
      <c r="R47" s="21"/>
      <c r="T47" s="31"/>
    </row>
    <row r="48" spans="1:20">
      <c r="A48" s="163" t="s">
        <v>44</v>
      </c>
      <c r="B48" s="157"/>
      <c r="C48" s="161"/>
      <c r="D48" s="68"/>
      <c r="F48" s="22"/>
      <c r="G48" s="111" t="s">
        <v>18</v>
      </c>
      <c r="H48" s="112"/>
      <c r="I48" s="112"/>
      <c r="J48" s="113">
        <f>J44</f>
        <v>2821</v>
      </c>
      <c r="O48" s="88"/>
      <c r="R48" s="21"/>
      <c r="T48" s="31"/>
    </row>
    <row r="49" spans="1:20">
      <c r="A49" s="172" t="s">
        <v>102</v>
      </c>
      <c r="B49" s="174"/>
      <c r="C49" s="173"/>
      <c r="D49" s="175">
        <v>144</v>
      </c>
      <c r="F49" s="4"/>
      <c r="G49" s="114" t="s">
        <v>20</v>
      </c>
      <c r="H49" s="237">
        <v>2.1000000000000001E-2</v>
      </c>
      <c r="I49" s="110"/>
      <c r="J49" s="115">
        <f>J48-J50</f>
        <v>58.022526934377765</v>
      </c>
      <c r="O49" s="23"/>
      <c r="Q49" s="97"/>
      <c r="R49" s="26"/>
      <c r="T49" s="31"/>
    </row>
    <row r="50" spans="1:20">
      <c r="A50" s="172"/>
      <c r="B50" s="174"/>
      <c r="C50" s="173"/>
      <c r="D50" s="175"/>
      <c r="F50" s="4"/>
      <c r="G50" s="116" t="s">
        <v>11</v>
      </c>
      <c r="H50" s="117"/>
      <c r="I50" s="117"/>
      <c r="J50" s="118">
        <f>J48/(1+H49)</f>
        <v>2762.9774730656222</v>
      </c>
      <c r="O50" s="23"/>
      <c r="Q50" s="89"/>
      <c r="R50" s="98"/>
      <c r="T50" s="31"/>
    </row>
    <row r="51" spans="1:20">
      <c r="A51" s="70" t="s">
        <v>120</v>
      </c>
      <c r="B51" s="49"/>
      <c r="C51" s="159"/>
      <c r="D51" s="162">
        <v>60</v>
      </c>
      <c r="F51" s="4"/>
      <c r="G51" s="119" t="s">
        <v>12</v>
      </c>
      <c r="H51" s="120">
        <v>3.5000000000000003E-2</v>
      </c>
      <c r="I51" s="121"/>
      <c r="J51" s="122">
        <f>J50*H51</f>
        <v>96.704211557296787</v>
      </c>
      <c r="O51" s="16"/>
      <c r="P51" s="15"/>
      <c r="Q51" s="15"/>
      <c r="R51" s="19"/>
      <c r="T51" s="31"/>
    </row>
    <row r="52" spans="1:20">
      <c r="A52" s="70"/>
      <c r="B52" s="49"/>
      <c r="C52" s="159"/>
      <c r="D52" s="162"/>
      <c r="F52" s="4"/>
      <c r="G52" s="245" t="s">
        <v>69</v>
      </c>
      <c r="H52" s="7"/>
      <c r="J52" s="246">
        <f>J50-J51</f>
        <v>2666.2732615083255</v>
      </c>
      <c r="L52" s="88" t="s">
        <v>76</v>
      </c>
      <c r="O52" s="16"/>
      <c r="P52" s="15"/>
      <c r="Q52" s="15"/>
      <c r="R52" s="19"/>
      <c r="T52" s="31"/>
    </row>
    <row r="53" spans="1:20">
      <c r="A53" s="257" t="s">
        <v>93</v>
      </c>
      <c r="B53" s="49"/>
      <c r="C53" s="159"/>
      <c r="D53" s="162"/>
      <c r="F53" s="4"/>
      <c r="G53" s="59"/>
      <c r="H53" s="7"/>
      <c r="J53" s="123"/>
      <c r="O53" s="16"/>
      <c r="P53" s="15"/>
      <c r="Q53" s="15"/>
      <c r="R53" s="19"/>
      <c r="T53" s="31"/>
    </row>
    <row r="54" spans="1:20">
      <c r="A54" s="172" t="s">
        <v>103</v>
      </c>
      <c r="B54" s="49"/>
      <c r="C54" s="144"/>
      <c r="D54" s="73">
        <v>30</v>
      </c>
      <c r="F54" s="4"/>
      <c r="G54" s="59" t="s">
        <v>13</v>
      </c>
      <c r="H54" s="8">
        <v>8.7999999999999995E-2</v>
      </c>
      <c r="J54" s="123">
        <f>J50*H54</f>
        <v>243.14201762977476</v>
      </c>
      <c r="L54" s="88" t="s">
        <v>77</v>
      </c>
      <c r="O54" s="16"/>
      <c r="P54" s="15"/>
      <c r="Q54" s="15"/>
      <c r="R54" s="19"/>
      <c r="T54" s="31"/>
    </row>
    <row r="55" spans="1:20">
      <c r="A55" s="172" t="s">
        <v>104</v>
      </c>
      <c r="B55" s="49"/>
      <c r="C55" s="144"/>
      <c r="D55" s="68">
        <v>60</v>
      </c>
      <c r="F55" s="4"/>
      <c r="G55" s="61" t="s">
        <v>19</v>
      </c>
      <c r="H55" s="8">
        <v>1.0999999999999999E-2</v>
      </c>
      <c r="J55" s="123">
        <f>(J54*H55)</f>
        <v>2.6745621939275224</v>
      </c>
      <c r="L55" s="88" t="s">
        <v>109</v>
      </c>
      <c r="O55" s="16"/>
      <c r="P55" s="15"/>
      <c r="Q55" s="15"/>
      <c r="R55" s="19"/>
      <c r="T55" s="31"/>
    </row>
    <row r="56" spans="1:20">
      <c r="A56" s="172" t="s">
        <v>105</v>
      </c>
      <c r="B56" s="49"/>
      <c r="C56" s="144"/>
      <c r="D56" s="68">
        <v>30</v>
      </c>
      <c r="F56" s="4"/>
      <c r="G56" s="247" t="s">
        <v>70</v>
      </c>
      <c r="H56" s="32">
        <v>0</v>
      </c>
      <c r="J56" s="248">
        <f>J52*H56</f>
        <v>0</v>
      </c>
      <c r="L56" s="88" t="s">
        <v>77</v>
      </c>
      <c r="O56" s="16"/>
      <c r="P56" s="15"/>
      <c r="Q56" s="15"/>
      <c r="R56" s="19"/>
      <c r="T56" s="31"/>
    </row>
    <row r="57" spans="1:20">
      <c r="A57" s="172" t="s">
        <v>121</v>
      </c>
      <c r="B57" s="244"/>
      <c r="C57" s="144"/>
      <c r="D57" s="175">
        <v>231.67</v>
      </c>
      <c r="F57" s="4"/>
      <c r="G57" s="247" t="s">
        <v>71</v>
      </c>
      <c r="H57" s="32">
        <v>0</v>
      </c>
      <c r="J57" s="248">
        <f>J52*H57</f>
        <v>0</v>
      </c>
      <c r="L57" s="88" t="s">
        <v>78</v>
      </c>
      <c r="M57" s="30"/>
      <c r="O57" s="86"/>
      <c r="P57" s="29"/>
      <c r="Q57" s="29"/>
      <c r="R57" s="87"/>
      <c r="T57" s="31"/>
    </row>
    <row r="58" spans="1:20">
      <c r="A58" s="243" t="s">
        <v>118</v>
      </c>
      <c r="B58" s="244"/>
      <c r="C58" s="144"/>
      <c r="D58" s="175"/>
      <c r="F58" s="4"/>
      <c r="G58" s="247" t="s">
        <v>72</v>
      </c>
      <c r="H58" s="32">
        <v>0</v>
      </c>
      <c r="J58" s="248">
        <f>J56*H58</f>
        <v>0</v>
      </c>
      <c r="L58" s="88" t="s">
        <v>79</v>
      </c>
      <c r="M58" s="31"/>
      <c r="O58" s="88"/>
      <c r="Q58" s="89"/>
      <c r="R58" s="90"/>
      <c r="T58" s="31"/>
    </row>
    <row r="59" spans="1:20">
      <c r="A59" s="243"/>
      <c r="B59" s="244"/>
      <c r="C59" s="144"/>
      <c r="D59" s="175"/>
      <c r="F59" s="4"/>
      <c r="G59" s="249" t="s">
        <v>73</v>
      </c>
      <c r="H59" s="8">
        <v>0</v>
      </c>
      <c r="J59" s="250">
        <f>J52*H59</f>
        <v>0</v>
      </c>
      <c r="L59" s="88" t="s">
        <v>80</v>
      </c>
      <c r="M59" s="40"/>
      <c r="O59" s="91"/>
      <c r="P59" s="29"/>
      <c r="Q59" s="92"/>
      <c r="R59" s="93"/>
      <c r="T59" s="31"/>
    </row>
    <row r="60" spans="1:20">
      <c r="A60" s="257" t="s">
        <v>94</v>
      </c>
      <c r="B60" s="244"/>
      <c r="C60" s="144"/>
      <c r="D60" s="175"/>
      <c r="F60" s="4"/>
      <c r="G60" s="249" t="s">
        <v>74</v>
      </c>
      <c r="H60" s="8">
        <v>0</v>
      </c>
      <c r="J60" s="250">
        <f>J52*H60</f>
        <v>0</v>
      </c>
      <c r="L60" s="88" t="s">
        <v>81</v>
      </c>
      <c r="M60" s="40"/>
    </row>
    <row r="61" spans="1:20">
      <c r="A61" s="243"/>
      <c r="B61" s="244"/>
      <c r="C61" s="144"/>
      <c r="D61" s="175"/>
      <c r="F61" s="33"/>
      <c r="G61" s="249" t="s">
        <v>75</v>
      </c>
      <c r="H61" s="8">
        <v>0</v>
      </c>
      <c r="J61" s="250">
        <f>J59*H61</f>
        <v>0</v>
      </c>
      <c r="L61" s="88" t="s">
        <v>82</v>
      </c>
    </row>
    <row r="62" spans="1:20">
      <c r="A62" s="243"/>
      <c r="B62" s="244"/>
      <c r="C62" s="144"/>
      <c r="D62" s="175"/>
      <c r="F62" s="54"/>
      <c r="G62" s="124"/>
      <c r="H62" s="125"/>
      <c r="I62" s="75"/>
      <c r="J62" s="126"/>
    </row>
    <row r="63" spans="1:20">
      <c r="A63" s="243"/>
      <c r="B63" s="244"/>
      <c r="C63" s="144"/>
      <c r="D63" s="175"/>
      <c r="G63" s="127" t="s">
        <v>42</v>
      </c>
      <c r="H63" s="128"/>
      <c r="I63" s="128"/>
      <c r="J63" s="129">
        <f>J51+J54+J55+J56+J57+J58+J59+J60+J61</f>
        <v>342.52079138099907</v>
      </c>
      <c r="M63" s="30"/>
      <c r="N63" s="144"/>
    </row>
    <row r="64" spans="1:20">
      <c r="A64" s="243"/>
      <c r="B64" s="244"/>
      <c r="C64" s="144"/>
      <c r="D64" s="175"/>
      <c r="F64" s="78"/>
      <c r="G64" s="130" t="s">
        <v>43</v>
      </c>
      <c r="H64" s="131"/>
      <c r="I64" s="131"/>
      <c r="J64" s="132">
        <f>J50-J63</f>
        <v>2420.4566816846232</v>
      </c>
      <c r="M64" s="90"/>
      <c r="N64" s="155"/>
    </row>
    <row r="65" spans="1:18">
      <c r="A65" s="257" t="s">
        <v>95</v>
      </c>
      <c r="B65" s="174"/>
      <c r="C65" s="164"/>
      <c r="D65" s="175"/>
      <c r="F65" s="4"/>
    </row>
    <row r="66" spans="1:18" ht="13.8" thickBot="1">
      <c r="A66" s="172" t="s">
        <v>106</v>
      </c>
      <c r="B66" s="174"/>
      <c r="C66" s="164"/>
      <c r="D66" s="175">
        <v>80</v>
      </c>
      <c r="F66" s="4"/>
      <c r="G66" s="130" t="s">
        <v>38</v>
      </c>
      <c r="H66" s="137"/>
      <c r="I66" s="137"/>
      <c r="J66" s="254">
        <f>SUM(J67:J72)</f>
        <v>191.96865817825662</v>
      </c>
      <c r="M66" s="30"/>
    </row>
    <row r="67" spans="1:18" ht="13.8" thickBot="1">
      <c r="A67" s="172" t="s">
        <v>107</v>
      </c>
      <c r="B67" s="174"/>
      <c r="C67" s="164"/>
      <c r="D67" s="175">
        <v>60</v>
      </c>
      <c r="F67" s="4"/>
      <c r="G67" s="138" t="s">
        <v>112</v>
      </c>
      <c r="H67" s="156">
        <v>0.5</v>
      </c>
      <c r="I67" s="89"/>
      <c r="J67" s="255">
        <f>H67*J120</f>
        <v>95.984329089128309</v>
      </c>
      <c r="M67" s="90"/>
      <c r="O67" s="23"/>
      <c r="Q67" s="97"/>
      <c r="R67" s="26"/>
    </row>
    <row r="68" spans="1:18">
      <c r="A68" s="243" t="s">
        <v>108</v>
      </c>
      <c r="B68" s="174"/>
      <c r="C68" s="164"/>
      <c r="D68" s="175"/>
      <c r="F68" s="4"/>
      <c r="G68" s="138" t="s">
        <v>113</v>
      </c>
      <c r="H68" s="156">
        <v>0.5</v>
      </c>
      <c r="I68" s="97"/>
      <c r="J68" s="139">
        <f>J120*50%</f>
        <v>95.984329089128309</v>
      </c>
      <c r="M68" s="31"/>
      <c r="O68" s="23"/>
      <c r="Q68" s="89"/>
      <c r="R68" s="98"/>
    </row>
    <row r="69" spans="1:18">
      <c r="A69" s="172"/>
      <c r="B69" s="177"/>
      <c r="C69" s="164"/>
      <c r="D69" s="171"/>
      <c r="F69" s="4"/>
      <c r="G69" s="138" t="s">
        <v>16</v>
      </c>
      <c r="I69" s="97"/>
      <c r="J69" s="139"/>
      <c r="M69" s="31"/>
      <c r="O69" s="23"/>
      <c r="Q69" s="89"/>
      <c r="R69" s="98"/>
    </row>
    <row r="70" spans="1:18">
      <c r="A70" s="256" t="s">
        <v>96</v>
      </c>
      <c r="B70" s="174"/>
      <c r="C70" s="164"/>
      <c r="D70" s="171"/>
      <c r="F70" s="4"/>
      <c r="G70" s="138" t="s">
        <v>16</v>
      </c>
      <c r="I70" s="97"/>
      <c r="J70" s="139"/>
      <c r="M70" s="31"/>
      <c r="O70" s="23"/>
      <c r="Q70" s="89"/>
      <c r="R70" s="98"/>
    </row>
    <row r="71" spans="1:18">
      <c r="A71" s="172"/>
      <c r="B71" s="176"/>
      <c r="C71" s="164"/>
      <c r="D71" s="171"/>
      <c r="F71" s="4"/>
      <c r="G71" s="138" t="s">
        <v>16</v>
      </c>
      <c r="I71" s="89"/>
      <c r="J71" s="140">
        <v>0</v>
      </c>
      <c r="M71" s="31"/>
      <c r="O71" s="16"/>
      <c r="P71" s="15"/>
      <c r="Q71" s="15"/>
      <c r="R71" s="19"/>
    </row>
    <row r="72" spans="1:18">
      <c r="A72" s="172" t="s">
        <v>97</v>
      </c>
      <c r="B72" s="176"/>
      <c r="C72" s="164"/>
      <c r="D72" s="171"/>
      <c r="F72" s="4"/>
      <c r="G72" s="141" t="s">
        <v>16</v>
      </c>
      <c r="H72" s="75"/>
      <c r="I72" s="142"/>
      <c r="J72" s="143">
        <v>0</v>
      </c>
      <c r="M72" s="31"/>
      <c r="O72" s="86"/>
      <c r="P72" s="29"/>
      <c r="Q72" s="29"/>
      <c r="R72" s="87"/>
    </row>
    <row r="73" spans="1:18" ht="13.8" thickBot="1">
      <c r="D73" s="252"/>
      <c r="F73" s="4"/>
      <c r="J73" s="98"/>
      <c r="M73" s="31"/>
      <c r="O73" s="86"/>
      <c r="P73" s="29"/>
      <c r="Q73" s="29"/>
      <c r="R73" s="87"/>
    </row>
    <row r="74" spans="1:18" ht="13.8" thickBot="1">
      <c r="A74" s="70" t="s">
        <v>16</v>
      </c>
      <c r="B74" s="4"/>
      <c r="D74" s="68"/>
      <c r="F74" s="4"/>
      <c r="G74" s="227" t="s">
        <v>36</v>
      </c>
      <c r="H74" s="228"/>
      <c r="I74" s="228"/>
      <c r="J74" s="229">
        <f>J75-J76-J77</f>
        <v>-4547.403318315377</v>
      </c>
      <c r="M74" s="31"/>
      <c r="O74" s="86"/>
      <c r="P74" s="29"/>
      <c r="Q74" s="29"/>
      <c r="R74" s="87"/>
    </row>
    <row r="75" spans="1:18" ht="13.8" thickBot="1">
      <c r="A75" s="82" t="s">
        <v>83</v>
      </c>
      <c r="B75" s="6">
        <f>H45</f>
        <v>98</v>
      </c>
      <c r="C75" s="164"/>
      <c r="D75" s="68">
        <f>0.15*B75</f>
        <v>14.7</v>
      </c>
      <c r="F75" s="4"/>
      <c r="G75" s="145" t="s">
        <v>39</v>
      </c>
      <c r="J75" s="146">
        <f>J50</f>
        <v>2762.9774730656222</v>
      </c>
      <c r="M75" s="31"/>
      <c r="O75" s="88"/>
      <c r="Q75" s="89"/>
      <c r="R75" s="90"/>
    </row>
    <row r="76" spans="1:18" ht="13.8" thickBot="1">
      <c r="A76" s="74" t="s">
        <v>17</v>
      </c>
      <c r="B76" s="6">
        <v>21</v>
      </c>
      <c r="C76" s="167"/>
      <c r="D76" s="83">
        <f>0.3*B76</f>
        <v>6.3</v>
      </c>
      <c r="F76" s="4"/>
      <c r="G76" s="145" t="s">
        <v>35</v>
      </c>
      <c r="J76" s="153">
        <f>D94</f>
        <v>6967.8600000000006</v>
      </c>
      <c r="M76" s="31"/>
      <c r="O76" s="91"/>
      <c r="P76" s="29"/>
      <c r="Q76" s="92"/>
      <c r="R76" s="93"/>
    </row>
    <row r="77" spans="1:18">
      <c r="A77" s="4"/>
      <c r="B77" s="159"/>
      <c r="D77" s="77"/>
      <c r="F77" s="4"/>
      <c r="G77" s="178" t="s">
        <v>45</v>
      </c>
      <c r="H77" s="173"/>
      <c r="J77" s="153">
        <f>J63</f>
        <v>342.52079138099907</v>
      </c>
      <c r="L77" s="31"/>
    </row>
    <row r="78" spans="1:18">
      <c r="A78" s="55" t="s">
        <v>29</v>
      </c>
      <c r="B78" s="71"/>
      <c r="C78" s="57" t="s">
        <v>27</v>
      </c>
      <c r="D78" s="58">
        <f>SUM(D79:D92)</f>
        <v>1168.19</v>
      </c>
      <c r="F78" s="4"/>
      <c r="G78" s="178"/>
      <c r="H78" s="173"/>
      <c r="J78" s="153"/>
      <c r="L78" s="31"/>
    </row>
    <row r="79" spans="1:18" ht="13.8" thickBot="1">
      <c r="A79" s="70"/>
      <c r="B79" s="159"/>
      <c r="C79" s="164"/>
      <c r="D79" s="73"/>
      <c r="F79" s="4"/>
      <c r="G79" s="259" t="s">
        <v>110</v>
      </c>
      <c r="H79" s="179"/>
      <c r="J79" s="153"/>
      <c r="L79" s="31"/>
      <c r="M79" s="268">
        <f>D86+D58</f>
        <v>0</v>
      </c>
    </row>
    <row r="80" spans="1:18" ht="13.8" thickBot="1">
      <c r="A80" s="269" t="s">
        <v>126</v>
      </c>
      <c r="B80" s="174"/>
      <c r="C80" s="164"/>
      <c r="D80" s="175"/>
      <c r="F80" s="4"/>
      <c r="G80" s="178" t="s">
        <v>84</v>
      </c>
      <c r="H80" s="180"/>
      <c r="J80" s="260">
        <f>H80*J74</f>
        <v>0</v>
      </c>
      <c r="L80" s="31"/>
    </row>
    <row r="81" spans="1:13">
      <c r="A81" s="262" t="s">
        <v>122</v>
      </c>
      <c r="B81" s="174"/>
      <c r="C81" s="173"/>
      <c r="D81" s="175">
        <v>440</v>
      </c>
      <c r="F81" s="4"/>
      <c r="G81" s="181" t="s">
        <v>46</v>
      </c>
      <c r="H81" s="180"/>
      <c r="J81" s="153">
        <f>H81*J74</f>
        <v>0</v>
      </c>
      <c r="L81" s="31"/>
    </row>
    <row r="82" spans="1:13">
      <c r="A82" s="262" t="s">
        <v>123</v>
      </c>
      <c r="B82" s="174"/>
      <c r="C82" s="173"/>
      <c r="D82" s="175">
        <v>189.8</v>
      </c>
      <c r="F82" s="4"/>
      <c r="G82" s="181"/>
      <c r="H82" s="179"/>
      <c r="J82" s="153"/>
      <c r="L82" s="31"/>
      <c r="M82" s="267"/>
    </row>
    <row r="83" spans="1:13" ht="13.8" thickBot="1">
      <c r="A83" s="262" t="s">
        <v>124</v>
      </c>
      <c r="B83" s="174"/>
      <c r="C83" s="263"/>
      <c r="D83" s="175">
        <v>50</v>
      </c>
      <c r="F83" s="4"/>
      <c r="G83" s="181" t="s">
        <v>119</v>
      </c>
      <c r="H83" s="179"/>
      <c r="J83" s="153">
        <f>D13+J68+J81</f>
        <v>3595.9843290891281</v>
      </c>
      <c r="L83" s="31"/>
    </row>
    <row r="84" spans="1:13" ht="13.8" thickBot="1">
      <c r="A84" s="262" t="s">
        <v>125</v>
      </c>
      <c r="B84" s="174"/>
      <c r="C84" s="173"/>
      <c r="D84" s="175">
        <v>20</v>
      </c>
      <c r="F84" s="4"/>
      <c r="G84" s="265" t="s">
        <v>114</v>
      </c>
      <c r="H84" s="258"/>
      <c r="I84" s="75"/>
      <c r="J84" s="266">
        <f>J67+J80</f>
        <v>95.984329089128309</v>
      </c>
      <c r="L84" s="31"/>
    </row>
    <row r="85" spans="1:13">
      <c r="A85" s="172"/>
      <c r="B85" s="174"/>
      <c r="C85" s="263"/>
      <c r="D85" s="175"/>
      <c r="F85" s="79"/>
      <c r="G85" s="88"/>
      <c r="I85" s="89"/>
      <c r="J85" s="90"/>
      <c r="L85" s="31"/>
    </row>
    <row r="86" spans="1:13">
      <c r="A86" s="270" t="s">
        <v>127</v>
      </c>
      <c r="B86" s="174"/>
      <c r="C86" s="173"/>
      <c r="D86" s="175"/>
      <c r="F86" s="4"/>
      <c r="G86" s="91"/>
      <c r="H86" s="29"/>
      <c r="I86" s="92"/>
      <c r="J86" s="93"/>
    </row>
    <row r="87" spans="1:13">
      <c r="A87" s="172" t="s">
        <v>128</v>
      </c>
      <c r="B87" s="174"/>
      <c r="C87" s="173"/>
      <c r="D87" s="175">
        <v>76.39</v>
      </c>
      <c r="F87" s="80"/>
      <c r="G87" s="148" t="s">
        <v>23</v>
      </c>
      <c r="H87" s="149"/>
      <c r="I87" s="149"/>
      <c r="J87" s="150"/>
    </row>
    <row r="88" spans="1:13">
      <c r="A88" s="262" t="s">
        <v>129</v>
      </c>
      <c r="B88" s="174"/>
      <c r="C88" s="263"/>
      <c r="D88" s="264">
        <v>20</v>
      </c>
      <c r="F88" s="80"/>
      <c r="G88" s="102" t="s">
        <v>5</v>
      </c>
      <c r="H88" s="103" t="s">
        <v>6</v>
      </c>
      <c r="I88" s="103" t="s">
        <v>7</v>
      </c>
      <c r="J88" s="104" t="s">
        <v>8</v>
      </c>
    </row>
    <row r="89" spans="1:13">
      <c r="A89" s="176"/>
      <c r="B89" s="174"/>
      <c r="C89" s="263"/>
      <c r="D89" s="264"/>
      <c r="F89" s="80"/>
      <c r="G89" s="251" t="str">
        <f t="shared" ref="G89:G103" si="3">G14</f>
        <v>FNAC</v>
      </c>
      <c r="H89" s="2"/>
      <c r="I89" s="36"/>
      <c r="J89" s="62"/>
    </row>
    <row r="90" spans="1:13">
      <c r="A90" s="271" t="s">
        <v>130</v>
      </c>
      <c r="B90" s="174"/>
      <c r="C90" s="263"/>
      <c r="D90" s="264"/>
      <c r="F90" s="50"/>
      <c r="G90" s="105" t="str">
        <f t="shared" si="3"/>
        <v>Normal</v>
      </c>
      <c r="H90" s="2">
        <f>H15</f>
        <v>21</v>
      </c>
      <c r="I90" s="36">
        <v>2</v>
      </c>
      <c r="J90" s="62">
        <f t="shared" ref="J90:J118" si="4">H90*I90</f>
        <v>42</v>
      </c>
    </row>
    <row r="91" spans="1:13" outlineLevel="1">
      <c r="A91" s="262" t="s">
        <v>131</v>
      </c>
      <c r="B91" s="159"/>
      <c r="C91" s="263"/>
      <c r="D91" s="73">
        <v>372</v>
      </c>
      <c r="F91" s="50"/>
      <c r="G91" s="105" t="str">
        <f t="shared" si="3"/>
        <v>CE, Chom,Etud,</v>
      </c>
      <c r="H91" s="2">
        <f>H16</f>
        <v>3</v>
      </c>
      <c r="I91" s="36">
        <v>2</v>
      </c>
      <c r="J91" s="62">
        <f t="shared" si="4"/>
        <v>6</v>
      </c>
    </row>
    <row r="92" spans="1:13" outlineLevel="1">
      <c r="A92" s="74"/>
      <c r="B92" s="75"/>
      <c r="C92" s="166"/>
      <c r="D92" s="76"/>
      <c r="F92" s="50"/>
      <c r="G92" s="105">
        <f t="shared" si="3"/>
        <v>0</v>
      </c>
      <c r="H92" s="2">
        <f>H17</f>
        <v>0</v>
      </c>
      <c r="I92" s="36">
        <v>0</v>
      </c>
      <c r="J92" s="62">
        <f t="shared" si="4"/>
        <v>0</v>
      </c>
    </row>
    <row r="93" spans="1:13" outlineLevel="1">
      <c r="A93" s="4"/>
      <c r="B93" s="4"/>
      <c r="C93"/>
      <c r="D93" s="53"/>
      <c r="F93" s="50"/>
      <c r="G93" s="251" t="str">
        <f t="shared" si="3"/>
        <v>TICKETNET</v>
      </c>
      <c r="H93" s="2"/>
      <c r="I93" s="36"/>
      <c r="J93" s="62"/>
    </row>
    <row r="94" spans="1:13" outlineLevel="1">
      <c r="A94" s="230" t="s">
        <v>41</v>
      </c>
      <c r="B94" s="231"/>
      <c r="C94" s="232"/>
      <c r="D94" s="233">
        <f>D78+D47+D34+D19+D12</f>
        <v>6967.8600000000006</v>
      </c>
      <c r="F94" s="50"/>
      <c r="G94" s="105" t="str">
        <f t="shared" si="3"/>
        <v>Normal</v>
      </c>
      <c r="H94" s="2">
        <f>H19</f>
        <v>64</v>
      </c>
      <c r="I94" s="36">
        <v>2</v>
      </c>
      <c r="J94" s="62">
        <f t="shared" si="4"/>
        <v>128</v>
      </c>
    </row>
    <row r="95" spans="1:13" outlineLevel="1">
      <c r="A95" s="78"/>
      <c r="C95" s="157"/>
      <c r="D95" s="158"/>
      <c r="F95" s="50"/>
      <c r="G95" s="105" t="str">
        <f t="shared" si="3"/>
        <v>CE, Chom,Etud,</v>
      </c>
      <c r="H95" s="2">
        <f>H20</f>
        <v>4</v>
      </c>
      <c r="I95" s="36">
        <v>2</v>
      </c>
      <c r="J95" s="62">
        <f t="shared" si="4"/>
        <v>8</v>
      </c>
    </row>
    <row r="96" spans="1:13" outlineLevel="1">
      <c r="A96" s="78"/>
      <c r="C96" s="157"/>
      <c r="D96" s="158"/>
      <c r="F96" s="50"/>
      <c r="G96" s="105">
        <f t="shared" si="3"/>
        <v>0</v>
      </c>
      <c r="H96" s="2">
        <f>H21</f>
        <v>0</v>
      </c>
      <c r="I96" s="36">
        <v>0</v>
      </c>
      <c r="J96" s="62">
        <f t="shared" si="4"/>
        <v>0</v>
      </c>
    </row>
    <row r="97" spans="1:10" outlineLevel="1">
      <c r="A97" s="4"/>
      <c r="D97" s="77"/>
      <c r="F97" s="50"/>
      <c r="G97" s="251" t="str">
        <f t="shared" si="3"/>
        <v>DIGITICK</v>
      </c>
      <c r="H97" s="2"/>
      <c r="I97" s="36"/>
      <c r="J97" s="62"/>
    </row>
    <row r="98" spans="1:10" outlineLevel="1">
      <c r="A98" s="4"/>
      <c r="D98" s="77"/>
      <c r="F98" s="50"/>
      <c r="G98" s="105" t="str">
        <f t="shared" si="3"/>
        <v>Normal</v>
      </c>
      <c r="H98" s="2">
        <f>H23</f>
        <v>5</v>
      </c>
      <c r="I98" s="36">
        <v>2</v>
      </c>
      <c r="J98" s="62">
        <f t="shared" si="4"/>
        <v>10</v>
      </c>
    </row>
    <row r="99" spans="1:10" outlineLevel="1">
      <c r="A99" s="4"/>
      <c r="D99" s="77"/>
      <c r="F99" s="50"/>
      <c r="G99" s="105" t="str">
        <f t="shared" si="3"/>
        <v>CE, Chom,Etud,</v>
      </c>
      <c r="H99" s="2">
        <f>H24</f>
        <v>0</v>
      </c>
      <c r="I99" s="36">
        <v>2</v>
      </c>
      <c r="J99" s="62">
        <f t="shared" si="4"/>
        <v>0</v>
      </c>
    </row>
    <row r="100" spans="1:10" outlineLevel="1">
      <c r="A100" s="78"/>
      <c r="C100" s="157"/>
      <c r="D100" s="158"/>
      <c r="F100" s="50"/>
      <c r="G100" s="105">
        <f t="shared" si="3"/>
        <v>0</v>
      </c>
      <c r="H100" s="2">
        <f>H25</f>
        <v>0</v>
      </c>
      <c r="I100" s="36">
        <v>0</v>
      </c>
      <c r="J100" s="62">
        <f t="shared" si="4"/>
        <v>0</v>
      </c>
    </row>
    <row r="101" spans="1:10" outlineLevel="1">
      <c r="A101" s="4"/>
      <c r="D101" s="77"/>
      <c r="F101" s="50"/>
      <c r="G101" s="251">
        <f t="shared" si="3"/>
        <v>0</v>
      </c>
      <c r="H101" s="2"/>
      <c r="I101" s="36"/>
      <c r="J101" s="62"/>
    </row>
    <row r="102" spans="1:10" outlineLevel="1">
      <c r="A102" s="4"/>
      <c r="D102" s="77"/>
      <c r="F102" s="50"/>
      <c r="G102" s="105" t="str">
        <f t="shared" si="3"/>
        <v>Normal</v>
      </c>
      <c r="H102" s="2">
        <f>H27</f>
        <v>0</v>
      </c>
      <c r="I102" s="36">
        <v>2</v>
      </c>
      <c r="J102" s="62">
        <f t="shared" si="4"/>
        <v>0</v>
      </c>
    </row>
    <row r="103" spans="1:10" outlineLevel="1">
      <c r="A103" s="4"/>
      <c r="D103" s="77"/>
      <c r="F103" s="50"/>
      <c r="G103" s="105" t="str">
        <f t="shared" si="3"/>
        <v>CE, Chom,Etud,</v>
      </c>
      <c r="H103" s="2">
        <f>H28</f>
        <v>0</v>
      </c>
      <c r="I103" s="36">
        <v>2</v>
      </c>
      <c r="J103" s="62">
        <f t="shared" si="4"/>
        <v>0</v>
      </c>
    </row>
    <row r="104" spans="1:10" outlineLevel="1">
      <c r="A104" s="4"/>
      <c r="D104" s="77"/>
      <c r="G104" s="105">
        <f t="shared" ref="G104:G118" si="5">G29</f>
        <v>0</v>
      </c>
      <c r="H104" s="2">
        <f>H29</f>
        <v>0</v>
      </c>
      <c r="I104" s="36">
        <v>0</v>
      </c>
      <c r="J104" s="62">
        <f t="shared" si="4"/>
        <v>0</v>
      </c>
    </row>
    <row r="105" spans="1:10" outlineLevel="1">
      <c r="A105" s="4"/>
      <c r="D105" s="77"/>
      <c r="F105" s="81"/>
      <c r="G105" s="251" t="str">
        <f t="shared" si="5"/>
        <v>NG PROD</v>
      </c>
      <c r="H105" s="2"/>
      <c r="I105" s="36"/>
      <c r="J105" s="62"/>
    </row>
    <row r="106" spans="1:10" outlineLevel="1">
      <c r="A106" s="4"/>
      <c r="D106" s="77"/>
      <c r="G106" s="105" t="str">
        <f t="shared" si="5"/>
        <v>Normal</v>
      </c>
      <c r="H106" s="2">
        <f t="shared" ref="H106:H118" si="6">H31</f>
        <v>1</v>
      </c>
      <c r="I106" s="36">
        <v>2</v>
      </c>
      <c r="J106" s="62">
        <f t="shared" si="4"/>
        <v>2</v>
      </c>
    </row>
    <row r="107" spans="1:10" outlineLevel="1">
      <c r="A107" s="4"/>
      <c r="D107" s="77"/>
      <c r="G107" s="105" t="str">
        <f t="shared" si="5"/>
        <v>CE, Chom,Etud,</v>
      </c>
      <c r="H107" s="2">
        <f t="shared" si="6"/>
        <v>0</v>
      </c>
      <c r="I107" s="36">
        <v>2</v>
      </c>
      <c r="J107" s="62">
        <f t="shared" si="4"/>
        <v>0</v>
      </c>
    </row>
    <row r="108" spans="1:10" outlineLevel="1">
      <c r="A108" s="4"/>
      <c r="D108" s="77"/>
      <c r="G108" s="105" t="str">
        <f t="shared" si="5"/>
        <v>ACC</v>
      </c>
      <c r="H108" s="2">
        <f t="shared" si="6"/>
        <v>0</v>
      </c>
      <c r="I108" s="36"/>
      <c r="J108" s="62">
        <f t="shared" si="4"/>
        <v>0</v>
      </c>
    </row>
    <row r="109" spans="1:10" outlineLevel="1">
      <c r="A109" s="4"/>
      <c r="D109" s="77"/>
      <c r="G109" s="105" t="str">
        <f t="shared" si="5"/>
        <v>PASS Culture</v>
      </c>
      <c r="H109" s="2">
        <f t="shared" si="6"/>
        <v>0</v>
      </c>
      <c r="I109" s="36"/>
      <c r="J109" s="62">
        <f t="shared" si="4"/>
        <v>0</v>
      </c>
    </row>
    <row r="110" spans="1:10" outlineLevel="1">
      <c r="A110" s="4"/>
      <c r="D110" s="77"/>
      <c r="G110" s="105">
        <f t="shared" si="5"/>
        <v>0</v>
      </c>
      <c r="H110" s="2">
        <f t="shared" si="6"/>
        <v>0</v>
      </c>
      <c r="I110" s="36"/>
      <c r="J110" s="62">
        <f t="shared" si="4"/>
        <v>0</v>
      </c>
    </row>
    <row r="111" spans="1:10" outlineLevel="1">
      <c r="A111" s="4"/>
      <c r="B111" s="4"/>
      <c r="C111"/>
      <c r="D111" s="53"/>
      <c r="G111" s="105">
        <f t="shared" si="5"/>
        <v>0</v>
      </c>
      <c r="H111" s="2">
        <f t="shared" si="6"/>
        <v>0</v>
      </c>
      <c r="I111" s="36"/>
      <c r="J111" s="62">
        <f t="shared" si="4"/>
        <v>0</v>
      </c>
    </row>
    <row r="112" spans="1:10" outlineLevel="1">
      <c r="A112" s="54"/>
      <c r="B112" s="49"/>
      <c r="C112"/>
      <c r="D112" s="44"/>
      <c r="G112" s="105">
        <f t="shared" si="5"/>
        <v>0</v>
      </c>
      <c r="H112" s="2">
        <f t="shared" si="6"/>
        <v>0</v>
      </c>
      <c r="I112" s="36"/>
      <c r="J112" s="62">
        <f t="shared" si="4"/>
        <v>0</v>
      </c>
    </row>
    <row r="113" spans="7:10" outlineLevel="1">
      <c r="G113" s="105">
        <f t="shared" si="5"/>
        <v>0</v>
      </c>
      <c r="H113" s="2">
        <f t="shared" si="6"/>
        <v>0</v>
      </c>
      <c r="I113" s="36"/>
      <c r="J113" s="62">
        <f t="shared" si="4"/>
        <v>0</v>
      </c>
    </row>
    <row r="114" spans="7:10" outlineLevel="1">
      <c r="G114" s="105">
        <f t="shared" si="5"/>
        <v>0</v>
      </c>
      <c r="H114" s="2">
        <f t="shared" si="6"/>
        <v>0</v>
      </c>
      <c r="I114" s="36"/>
      <c r="J114" s="62">
        <f t="shared" si="4"/>
        <v>0</v>
      </c>
    </row>
    <row r="115" spans="7:10" outlineLevel="1">
      <c r="G115" s="105">
        <f t="shared" si="5"/>
        <v>0</v>
      </c>
      <c r="H115" s="2">
        <f t="shared" si="6"/>
        <v>0</v>
      </c>
      <c r="I115" s="36"/>
      <c r="J115" s="62">
        <f t="shared" si="4"/>
        <v>0</v>
      </c>
    </row>
    <row r="116" spans="7:10" outlineLevel="1">
      <c r="G116" s="105">
        <f t="shared" si="5"/>
        <v>0</v>
      </c>
      <c r="H116" s="2">
        <f t="shared" si="6"/>
        <v>0</v>
      </c>
      <c r="I116" s="36"/>
      <c r="J116" s="62">
        <f t="shared" si="4"/>
        <v>0</v>
      </c>
    </row>
    <row r="117" spans="7:10" outlineLevel="1">
      <c r="G117" s="105">
        <f t="shared" si="5"/>
        <v>0</v>
      </c>
      <c r="H117" s="2">
        <f t="shared" si="6"/>
        <v>0</v>
      </c>
      <c r="I117" s="36"/>
      <c r="J117" s="62">
        <f t="shared" si="4"/>
        <v>0</v>
      </c>
    </row>
    <row r="118" spans="7:10" outlineLevel="1">
      <c r="G118" s="63">
        <f t="shared" si="5"/>
        <v>0</v>
      </c>
      <c r="H118" s="64">
        <f t="shared" si="6"/>
        <v>0</v>
      </c>
      <c r="I118" s="65">
        <v>0</v>
      </c>
      <c r="J118" s="66">
        <f t="shared" si="4"/>
        <v>0</v>
      </c>
    </row>
    <row r="119" spans="7:10" outlineLevel="1">
      <c r="G119" s="238" t="s">
        <v>15</v>
      </c>
      <c r="H119" s="239"/>
      <c r="I119" s="240"/>
      <c r="J119" s="241">
        <f>SUM(J89:J118)</f>
        <v>196</v>
      </c>
    </row>
    <row r="120" spans="7:10" outlineLevel="1">
      <c r="G120" s="287" t="s">
        <v>24</v>
      </c>
      <c r="H120" s="288"/>
      <c r="I120" s="289"/>
      <c r="J120" s="241">
        <f>J119/(1+H49)</f>
        <v>191.96865817825662</v>
      </c>
    </row>
    <row r="121" spans="7:10" outlineLevel="1">
      <c r="G121" s="235" t="s">
        <v>40</v>
      </c>
      <c r="H121" s="242">
        <f>SUM(H89:H118)</f>
        <v>98</v>
      </c>
      <c r="I121" s="151"/>
      <c r="J121" s="152"/>
    </row>
    <row r="122" spans="7:10" outlineLevel="1">
      <c r="G122" s="272" t="s">
        <v>14</v>
      </c>
      <c r="H122" s="273"/>
      <c r="I122" s="274"/>
      <c r="J122" s="99">
        <f>J119</f>
        <v>196</v>
      </c>
    </row>
    <row r="123" spans="7:10" outlineLevel="1">
      <c r="J123" s="253">
        <f>J122+J44</f>
        <v>3017</v>
      </c>
    </row>
    <row r="124" spans="7:10" outlineLevel="1"/>
    <row r="125" spans="7:10" outlineLevel="1"/>
    <row r="126" spans="7:10" outlineLevel="1"/>
    <row r="140" spans="6:6">
      <c r="F140" s="37"/>
    </row>
    <row r="141" spans="6:6">
      <c r="F141" s="38"/>
    </row>
    <row r="142" spans="6:6">
      <c r="F142" s="38"/>
    </row>
    <row r="153" spans="6:9">
      <c r="G153" s="15"/>
      <c r="H153" s="15"/>
      <c r="I153" s="17"/>
    </row>
    <row r="154" spans="6:9">
      <c r="G154" s="13"/>
      <c r="H154" s="13"/>
      <c r="I154" s="19"/>
    </row>
    <row r="155" spans="6:9">
      <c r="G155" s="15"/>
      <c r="H155" s="15"/>
      <c r="I155" s="17"/>
    </row>
    <row r="156" spans="6:9">
      <c r="G156" s="14"/>
      <c r="I156" s="21"/>
    </row>
    <row r="157" spans="6:9">
      <c r="F157" s="16"/>
      <c r="I157" s="21"/>
    </row>
    <row r="158" spans="6:9">
      <c r="F158" s="18"/>
      <c r="I158" s="21"/>
    </row>
    <row r="159" spans="6:9">
      <c r="F159" s="16"/>
      <c r="I159" s="21"/>
    </row>
    <row r="160" spans="6:9">
      <c r="F160" s="20"/>
      <c r="I160" s="21"/>
    </row>
    <row r="161" spans="6:9">
      <c r="F161" s="20"/>
      <c r="I161" s="21"/>
    </row>
    <row r="162" spans="6:9">
      <c r="F162"/>
      <c r="G162" s="11"/>
      <c r="H162" s="11"/>
      <c r="I162" s="12"/>
    </row>
    <row r="163" spans="6:9">
      <c r="F163"/>
      <c r="G163" s="11"/>
      <c r="H163" s="11"/>
      <c r="I163" s="12"/>
    </row>
    <row r="164" spans="6:9">
      <c r="F164" s="20"/>
      <c r="I164" s="21"/>
    </row>
    <row r="165" spans="6:9">
      <c r="F165" s="22"/>
      <c r="I165" s="21"/>
    </row>
    <row r="166" spans="6:9">
      <c r="F166" s="10"/>
      <c r="H166" s="25"/>
      <c r="I166" s="26"/>
    </row>
    <row r="167" spans="6:9">
      <c r="F167" s="10"/>
      <c r="I167" s="27"/>
    </row>
    <row r="168" spans="6:9">
      <c r="F168" s="23"/>
      <c r="G168" s="15"/>
      <c r="H168" s="15"/>
      <c r="I168" s="28"/>
    </row>
    <row r="169" spans="6:9">
      <c r="F169" s="24"/>
      <c r="G169" s="15"/>
      <c r="H169" s="15"/>
      <c r="I169" s="28"/>
    </row>
    <row r="170" spans="6:9">
      <c r="F170" s="23"/>
      <c r="G170" s="2"/>
      <c r="H170" s="2"/>
      <c r="I170" s="21"/>
    </row>
    <row r="171" spans="6:9">
      <c r="F171" s="23"/>
    </row>
    <row r="172" spans="6:9">
      <c r="F172" s="16"/>
    </row>
    <row r="173" spans="6:9">
      <c r="F173" s="16"/>
    </row>
    <row r="174" spans="6:9">
      <c r="F174" s="22"/>
    </row>
    <row r="175" spans="6:9">
      <c r="G175" s="15"/>
      <c r="H175" s="15"/>
      <c r="I175" s="17"/>
    </row>
    <row r="176" spans="6:9">
      <c r="G176" s="13"/>
      <c r="H176" s="13"/>
      <c r="I176" s="19"/>
    </row>
    <row r="177" spans="6:9">
      <c r="G177" s="15"/>
      <c r="H177" s="15"/>
      <c r="I177" s="17"/>
    </row>
    <row r="178" spans="6:9">
      <c r="G178" s="14"/>
      <c r="I178" s="21"/>
    </row>
    <row r="179" spans="6:9">
      <c r="F179" s="16"/>
      <c r="I179" s="21"/>
    </row>
    <row r="180" spans="6:9">
      <c r="F180" s="18"/>
      <c r="I180" s="21"/>
    </row>
    <row r="181" spans="6:9">
      <c r="F181" s="16"/>
      <c r="I181" s="21"/>
    </row>
    <row r="182" spans="6:9">
      <c r="F182" s="20"/>
      <c r="I182" s="21"/>
    </row>
    <row r="183" spans="6:9">
      <c r="F183" s="20"/>
      <c r="I183" s="21"/>
    </row>
    <row r="184" spans="6:9">
      <c r="F184"/>
      <c r="G184" s="11"/>
      <c r="H184" s="11"/>
      <c r="I184" s="12"/>
    </row>
    <row r="185" spans="6:9">
      <c r="F185"/>
      <c r="G185" s="11"/>
      <c r="H185" s="11"/>
      <c r="I185" s="12"/>
    </row>
    <row r="186" spans="6:9">
      <c r="F186" s="20"/>
      <c r="I186" s="21"/>
    </row>
    <row r="187" spans="6:9">
      <c r="F187" s="22"/>
      <c r="I187" s="21"/>
    </row>
    <row r="188" spans="6:9">
      <c r="F188" s="10"/>
      <c r="H188" s="25"/>
      <c r="I188" s="26"/>
    </row>
    <row r="189" spans="6:9">
      <c r="F189" s="10"/>
      <c r="I189" s="27"/>
    </row>
    <row r="190" spans="6:9">
      <c r="F190" s="23"/>
      <c r="G190" s="15"/>
      <c r="H190" s="15"/>
      <c r="I190" s="28"/>
    </row>
    <row r="191" spans="6:9">
      <c r="F191" s="24"/>
      <c r="G191" s="15"/>
      <c r="H191" s="15"/>
      <c r="I191" s="28"/>
    </row>
    <row r="192" spans="6:9">
      <c r="F192" s="23"/>
      <c r="G192" s="2"/>
      <c r="H192" s="2"/>
      <c r="I192" s="21"/>
    </row>
    <row r="193" spans="6:6">
      <c r="F193" s="23"/>
    </row>
    <row r="194" spans="6:6">
      <c r="F194" s="16"/>
    </row>
    <row r="195" spans="6:6">
      <c r="F195" s="16"/>
    </row>
    <row r="196" spans="6:6">
      <c r="F196" s="22"/>
    </row>
  </sheetData>
  <mergeCells count="18">
    <mergeCell ref="A1:J1"/>
    <mergeCell ref="C7:F7"/>
    <mergeCell ref="A8:I8"/>
    <mergeCell ref="A10:D10"/>
    <mergeCell ref="A2:I2"/>
    <mergeCell ref="C4:F4"/>
    <mergeCell ref="C5:F5"/>
    <mergeCell ref="C6:F6"/>
    <mergeCell ref="C3:F3"/>
    <mergeCell ref="G122:I122"/>
    <mergeCell ref="O10:R10"/>
    <mergeCell ref="O27:Q27"/>
    <mergeCell ref="O28:Q28"/>
    <mergeCell ref="O29:Q29"/>
    <mergeCell ref="G10:J10"/>
    <mergeCell ref="G44:I44"/>
    <mergeCell ref="G46:I46"/>
    <mergeCell ref="G120:I120"/>
  </mergeCells>
  <pageMargins left="0.7" right="0.7" top="0.75" bottom="0.75" header="0.3" footer="0.3"/>
  <pageSetup paperSize="9" scale="45" orientation="portrait" verticalDpi="0" r:id="rId1"/>
  <ignoredErrors>
    <ignoredError sqref="J66:J6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0"/>
  <sheetViews>
    <sheetView workbookViewId="0">
      <selection activeCell="J6" sqref="J6"/>
    </sheetView>
  </sheetViews>
  <sheetFormatPr baseColWidth="10" defaultRowHeight="13.2"/>
  <cols>
    <col min="1" max="1" width="4.77734375" customWidth="1"/>
    <col min="2" max="2" width="18.21875" customWidth="1"/>
    <col min="3" max="3" width="15.77734375" customWidth="1"/>
    <col min="4" max="4" width="14.21875" customWidth="1"/>
    <col min="5" max="5" width="16.21875" customWidth="1"/>
    <col min="6" max="6" width="18.21875" customWidth="1"/>
    <col min="7" max="7" width="19" customWidth="1"/>
    <col min="8" max="8" width="16.77734375" customWidth="1"/>
    <col min="9" max="9" width="16" customWidth="1"/>
    <col min="10" max="10" width="16.77734375" customWidth="1"/>
    <col min="11" max="11" width="13.77734375" customWidth="1"/>
  </cols>
  <sheetData>
    <row r="1" spans="2:11" ht="15.6">
      <c r="I1" t="s">
        <v>47</v>
      </c>
      <c r="J1" s="182">
        <f>BP!C3</f>
        <v>0</v>
      </c>
    </row>
    <row r="2" spans="2:11" ht="15.6">
      <c r="I2" t="s">
        <v>48</v>
      </c>
      <c r="J2" s="183">
        <f>BP!C5</f>
        <v>0</v>
      </c>
    </row>
    <row r="3" spans="2:11" ht="15.6">
      <c r="I3" t="s">
        <v>49</v>
      </c>
      <c r="J3" s="182" t="s">
        <v>99</v>
      </c>
    </row>
    <row r="4" spans="2:11" ht="15.6">
      <c r="I4" s="24" t="s">
        <v>50</v>
      </c>
      <c r="J4" s="184">
        <f>BP!H49</f>
        <v>2.1000000000000001E-2</v>
      </c>
    </row>
    <row r="5" spans="2:11" ht="15.6">
      <c r="I5" t="s">
        <v>51</v>
      </c>
      <c r="J5" s="185" t="s">
        <v>100</v>
      </c>
    </row>
    <row r="6" spans="2:11" ht="15.6">
      <c r="I6" t="s">
        <v>33</v>
      </c>
      <c r="J6" s="186">
        <f>C11+C17+C23+C29</f>
        <v>98</v>
      </c>
    </row>
    <row r="7" spans="2:11" ht="13.8" thickBot="1"/>
    <row r="8" spans="2:11" ht="21.6" thickBot="1">
      <c r="B8" s="297" t="s">
        <v>52</v>
      </c>
      <c r="C8" s="298"/>
      <c r="D8" s="298"/>
      <c r="E8" s="298"/>
      <c r="F8" s="298"/>
      <c r="G8" s="298"/>
      <c r="H8" s="298"/>
      <c r="I8" s="298"/>
      <c r="J8" s="298"/>
      <c r="K8" s="299"/>
    </row>
    <row r="9" spans="2:11" ht="21">
      <c r="B9" s="187"/>
      <c r="C9" s="187"/>
      <c r="D9" s="187"/>
      <c r="E9" s="187"/>
      <c r="F9" s="187"/>
      <c r="G9" s="187"/>
      <c r="H9" s="187"/>
      <c r="I9" s="187"/>
      <c r="J9" s="187"/>
      <c r="K9" s="187"/>
    </row>
    <row r="11" spans="2:11" ht="15.6">
      <c r="B11" s="188" t="s">
        <v>53</v>
      </c>
      <c r="C11" s="188">
        <f>BP!H15+BP!H16</f>
        <v>24</v>
      </c>
      <c r="D11" s="188" t="s">
        <v>54</v>
      </c>
      <c r="E11" s="189"/>
      <c r="G11" s="190" t="s">
        <v>55</v>
      </c>
      <c r="H11" s="191" t="s">
        <v>56</v>
      </c>
      <c r="I11" s="191" t="s">
        <v>50</v>
      </c>
      <c r="J11" s="192" t="s">
        <v>10</v>
      </c>
    </row>
    <row r="12" spans="2:11" ht="15.6">
      <c r="B12" s="193"/>
      <c r="C12" s="193" t="s">
        <v>56</v>
      </c>
      <c r="D12" s="193" t="s">
        <v>50</v>
      </c>
      <c r="E12" s="193" t="s">
        <v>10</v>
      </c>
      <c r="G12" s="194" t="s">
        <v>33</v>
      </c>
      <c r="H12" s="195">
        <f>J12/(1+J4)</f>
        <v>0</v>
      </c>
      <c r="I12" s="195">
        <f>J12-H12</f>
        <v>0</v>
      </c>
      <c r="J12" s="122">
        <v>0</v>
      </c>
    </row>
    <row r="13" spans="2:11" ht="15.6">
      <c r="B13" s="193" t="s">
        <v>33</v>
      </c>
      <c r="C13" s="21">
        <f>E13/(1+J4)</f>
        <v>672.86973555337909</v>
      </c>
      <c r="D13" s="21">
        <f>E13-C13</f>
        <v>14.130264446620913</v>
      </c>
      <c r="E13" s="21">
        <f>SUM(BP!J15:J16)</f>
        <v>687</v>
      </c>
      <c r="G13" s="196" t="s">
        <v>57</v>
      </c>
      <c r="H13" s="21">
        <f>J13/(1+J4)</f>
        <v>0</v>
      </c>
      <c r="I13" s="21">
        <f>J13-H13</f>
        <v>0</v>
      </c>
      <c r="J13" s="123">
        <v>0</v>
      </c>
    </row>
    <row r="14" spans="2:11" ht="15.6">
      <c r="B14" s="193" t="s">
        <v>115</v>
      </c>
      <c r="C14" s="21">
        <f>E14/(1+J4)</f>
        <v>47.012732615083259</v>
      </c>
      <c r="D14" s="21">
        <f>E14-C14</f>
        <v>0.98726738491674126</v>
      </c>
      <c r="E14" s="21">
        <f>SUM(BP!J90:J91)</f>
        <v>48</v>
      </c>
      <c r="G14" s="196" t="s">
        <v>58</v>
      </c>
      <c r="H14" s="197">
        <f>C35</f>
        <v>1.9588638589618024</v>
      </c>
      <c r="I14" s="197">
        <f>D35</f>
        <v>4.1136141038197627E-2</v>
      </c>
      <c r="J14" s="198">
        <f>E35</f>
        <v>2</v>
      </c>
    </row>
    <row r="15" spans="2:11" ht="15.6">
      <c r="B15" s="193" t="s">
        <v>59</v>
      </c>
      <c r="C15" s="199">
        <f>C14+C13</f>
        <v>719.88246816846231</v>
      </c>
      <c r="D15" s="199">
        <f>D14+D13</f>
        <v>15.117531831537654</v>
      </c>
      <c r="E15" s="199">
        <f>E14+E13</f>
        <v>735</v>
      </c>
      <c r="G15" s="200" t="s">
        <v>59</v>
      </c>
      <c r="H15" s="201">
        <f>SUM(H12:H14)</f>
        <v>1.9588638589618024</v>
      </c>
      <c r="I15" s="201">
        <f t="shared" ref="I15" si="0">SUM(I12:I14)</f>
        <v>4.1136141038197627E-2</v>
      </c>
      <c r="J15" s="202">
        <f>SUM(J12:J14)</f>
        <v>2</v>
      </c>
    </row>
    <row r="16" spans="2:11" ht="15.6">
      <c r="B16" s="193"/>
      <c r="C16" s="199"/>
      <c r="D16" s="199"/>
      <c r="E16" s="199"/>
    </row>
    <row r="17" spans="2:11" ht="15.6">
      <c r="B17" s="188" t="s">
        <v>87</v>
      </c>
      <c r="C17" s="188">
        <f>BP!H19+BP!H20</f>
        <v>68</v>
      </c>
      <c r="D17" s="188" t="s">
        <v>54</v>
      </c>
      <c r="E17" s="189"/>
      <c r="G17" s="203" t="s">
        <v>111</v>
      </c>
      <c r="H17" s="204" t="s">
        <v>56</v>
      </c>
      <c r="I17" s="204" t="s">
        <v>50</v>
      </c>
      <c r="J17" s="205" t="s">
        <v>10</v>
      </c>
    </row>
    <row r="18" spans="2:11" ht="15.6">
      <c r="B18" s="193"/>
      <c r="C18" s="193" t="s">
        <v>56</v>
      </c>
      <c r="D18" s="193" t="s">
        <v>50</v>
      </c>
      <c r="E18" s="193" t="s">
        <v>10</v>
      </c>
      <c r="G18" s="196" t="s">
        <v>33</v>
      </c>
      <c r="H18" s="21">
        <f>C57</f>
        <v>2762.9774730656222</v>
      </c>
      <c r="I18" s="21">
        <f>D57</f>
        <v>58.022526934377879</v>
      </c>
      <c r="J18" s="123">
        <f>E57</f>
        <v>2821</v>
      </c>
    </row>
    <row r="19" spans="2:11" ht="15.6">
      <c r="B19" s="193" t="s">
        <v>33</v>
      </c>
      <c r="C19" s="21">
        <f>E19/(1+J4)</f>
        <v>1919.6865817825662</v>
      </c>
      <c r="D19" s="21">
        <f>E19-C19</f>
        <v>40.313418217433764</v>
      </c>
      <c r="E19" s="21">
        <f>SUM(BP!J19:J20)</f>
        <v>1960</v>
      </c>
      <c r="G19" s="196" t="s">
        <v>57</v>
      </c>
      <c r="H19" s="21">
        <f>C56</f>
        <v>191.96865817825662</v>
      </c>
      <c r="I19" s="21">
        <f>D56</f>
        <v>4.0313418217433661</v>
      </c>
      <c r="J19" s="123">
        <f>E56</f>
        <v>196</v>
      </c>
    </row>
    <row r="20" spans="2:11" ht="15.6">
      <c r="B20" s="193" t="s">
        <v>115</v>
      </c>
      <c r="C20" s="21">
        <f>E20/(1+J4)</f>
        <v>133.20274240940256</v>
      </c>
      <c r="D20" s="21">
        <f>E20-C20</f>
        <v>2.7972575905974395</v>
      </c>
      <c r="E20" s="21">
        <f>SUM(BP!J94:J95)</f>
        <v>136</v>
      </c>
      <c r="G20" s="200" t="s">
        <v>59</v>
      </c>
      <c r="H20" s="202">
        <f t="shared" ref="H20:I20" si="1">SUM(H18+H19)</f>
        <v>2954.9461312438789</v>
      </c>
      <c r="I20" s="202">
        <f t="shared" si="1"/>
        <v>62.053868756121247</v>
      </c>
      <c r="J20" s="206">
        <f>SUM(J18+J19)</f>
        <v>3017</v>
      </c>
    </row>
    <row r="21" spans="2:11" ht="15.6">
      <c r="B21" s="193" t="s">
        <v>59</v>
      </c>
      <c r="C21" s="199">
        <f>C20+C19</f>
        <v>2052.8893241919686</v>
      </c>
      <c r="D21" s="199">
        <f>D20+D19</f>
        <v>43.110675808031203</v>
      </c>
      <c r="E21" s="199">
        <f>E20+E19</f>
        <v>2096</v>
      </c>
      <c r="G21" s="193"/>
    </row>
    <row r="22" spans="2:11" ht="15.6">
      <c r="B22" s="185"/>
      <c r="C22" s="185"/>
      <c r="D22" s="185"/>
      <c r="G22" s="207"/>
    </row>
    <row r="23" spans="2:11" ht="15.6">
      <c r="B23" s="188" t="s">
        <v>88</v>
      </c>
      <c r="C23" s="188">
        <f>BP!H23</f>
        <v>5</v>
      </c>
      <c r="D23" s="188" t="s">
        <v>54</v>
      </c>
      <c r="E23" s="189"/>
      <c r="G23" s="208" t="s">
        <v>60</v>
      </c>
      <c r="H23" s="209">
        <f>J6</f>
        <v>98</v>
      </c>
      <c r="I23" s="208"/>
      <c r="J23" s="193"/>
    </row>
    <row r="24" spans="2:11" ht="15.6">
      <c r="B24" s="193"/>
      <c r="C24" s="193" t="s">
        <v>56</v>
      </c>
      <c r="D24" s="193" t="s">
        <v>50</v>
      </c>
      <c r="E24" s="193" t="s">
        <v>10</v>
      </c>
      <c r="G24" s="210" t="s">
        <v>61</v>
      </c>
      <c r="H24" s="211" t="s">
        <v>48</v>
      </c>
    </row>
    <row r="25" spans="2:11" ht="15.6">
      <c r="B25" s="193" t="s">
        <v>33</v>
      </c>
      <c r="C25" s="21">
        <f>E25/(1+J4)</f>
        <v>142.01762977473066</v>
      </c>
      <c r="D25" s="21">
        <f>E25-C25</f>
        <v>2.9823702252693352</v>
      </c>
      <c r="E25" s="21">
        <f>BP!J23+BP!J24</f>
        <v>145</v>
      </c>
      <c r="G25" s="212">
        <v>0</v>
      </c>
      <c r="H25" s="213"/>
    </row>
    <row r="26" spans="2:11" ht="15.6">
      <c r="B26" s="193" t="s">
        <v>115</v>
      </c>
      <c r="C26" s="21">
        <f>E26/(1+J4)</f>
        <v>9.7943192948090125</v>
      </c>
      <c r="D26" s="21">
        <f>E26-C26</f>
        <v>0.20568070519098747</v>
      </c>
      <c r="E26" s="21">
        <f>BP!J98</f>
        <v>10</v>
      </c>
      <c r="G26" s="212">
        <v>0</v>
      </c>
      <c r="H26" s="213"/>
    </row>
    <row r="27" spans="2:11" ht="15.6">
      <c r="B27" s="193" t="s">
        <v>59</v>
      </c>
      <c r="C27" s="199">
        <f>C26+C25</f>
        <v>151.81194906953968</v>
      </c>
      <c r="D27" s="199">
        <f>D26+D25</f>
        <v>3.1880509304603226</v>
      </c>
      <c r="E27" s="199">
        <f>E26+E25</f>
        <v>155</v>
      </c>
      <c r="G27" s="214">
        <v>0</v>
      </c>
      <c r="H27" s="215"/>
    </row>
    <row r="28" spans="2:11" ht="15.6">
      <c r="B28" s="185"/>
      <c r="C28" s="185"/>
      <c r="D28" s="185"/>
    </row>
    <row r="29" spans="2:11" ht="15.6">
      <c r="B29" s="188" t="s">
        <v>62</v>
      </c>
      <c r="C29" s="188">
        <f>BP!H31+BP!H32</f>
        <v>1</v>
      </c>
      <c r="D29" s="188" t="s">
        <v>54</v>
      </c>
      <c r="E29" s="189"/>
    </row>
    <row r="30" spans="2:11" ht="15.6">
      <c r="B30" s="193"/>
      <c r="C30" s="193" t="s">
        <v>56</v>
      </c>
      <c r="D30" s="193" t="s">
        <v>50</v>
      </c>
      <c r="E30" s="193" t="s">
        <v>10</v>
      </c>
      <c r="G30" s="208" t="s">
        <v>63</v>
      </c>
    </row>
    <row r="31" spans="2:11" ht="15.6">
      <c r="B31" s="193" t="s">
        <v>33</v>
      </c>
      <c r="C31" s="21">
        <f>E31/(1+J4)</f>
        <v>28.403525954946133</v>
      </c>
      <c r="D31" s="21">
        <f>E31-C31</f>
        <v>0.59647404505386703</v>
      </c>
      <c r="E31" s="21">
        <f>SUM(BP!J31:J34)</f>
        <v>29</v>
      </c>
      <c r="G31" s="216" t="s">
        <v>64</v>
      </c>
      <c r="H31" s="217"/>
      <c r="I31" s="217"/>
      <c r="J31" s="217"/>
      <c r="K31" s="217"/>
    </row>
    <row r="32" spans="2:11" ht="15.6">
      <c r="B32" s="193" t="s">
        <v>115</v>
      </c>
      <c r="C32" s="21">
        <f>E32/(1+J4)</f>
        <v>1.9588638589618024</v>
      </c>
      <c r="D32" s="21">
        <f>E32-C32</f>
        <v>4.1136141038197627E-2</v>
      </c>
      <c r="E32" s="21">
        <f>SUM(BP!J106:J109)</f>
        <v>2</v>
      </c>
      <c r="G32" s="218" t="s">
        <v>53</v>
      </c>
      <c r="H32" s="219">
        <f>E15</f>
        <v>735</v>
      </c>
      <c r="I32" s="219"/>
      <c r="J32" s="219"/>
      <c r="K32" s="220"/>
    </row>
    <row r="33" spans="2:11" ht="15.6">
      <c r="B33" s="193" t="s">
        <v>59</v>
      </c>
      <c r="C33" s="199">
        <f>C32+C31</f>
        <v>30.362389813907935</v>
      </c>
      <c r="D33" s="199">
        <f>D32+D31</f>
        <v>0.63761018609206466</v>
      </c>
      <c r="E33" s="199">
        <f>E32+E31</f>
        <v>31</v>
      </c>
      <c r="G33" s="218" t="s">
        <v>92</v>
      </c>
      <c r="H33" s="219">
        <f>E21</f>
        <v>2096</v>
      </c>
      <c r="I33" s="219"/>
      <c r="J33" s="219"/>
      <c r="K33" s="220"/>
    </row>
    <row r="34" spans="2:11" ht="17.100000000000001" customHeight="1">
      <c r="B34" s="193"/>
      <c r="C34" s="199"/>
      <c r="D34" s="199"/>
      <c r="E34" s="199"/>
      <c r="G34" s="218" t="s">
        <v>88</v>
      </c>
      <c r="H34" s="219">
        <f>E27</f>
        <v>155</v>
      </c>
      <c r="I34" s="219"/>
      <c r="J34" s="219"/>
      <c r="K34" s="220"/>
    </row>
    <row r="35" spans="2:11" ht="15.6">
      <c r="B35" s="221" t="s">
        <v>116</v>
      </c>
      <c r="C35" s="222">
        <f>E35/(1+J4)</f>
        <v>1.9588638589618024</v>
      </c>
      <c r="D35" s="222">
        <f>E35-C35</f>
        <v>4.1136141038197627E-2</v>
      </c>
      <c r="E35" s="222">
        <f>2*C29</f>
        <v>2</v>
      </c>
      <c r="G35" s="218" t="s">
        <v>65</v>
      </c>
      <c r="H35" s="219">
        <f>E33</f>
        <v>31</v>
      </c>
      <c r="I35" s="219"/>
      <c r="J35" s="219"/>
      <c r="K35" s="220"/>
    </row>
    <row r="36" spans="2:11" ht="15.6">
      <c r="B36" s="185"/>
      <c r="C36" s="185"/>
      <c r="D36" s="185"/>
      <c r="G36" s="218" t="s">
        <v>16</v>
      </c>
      <c r="H36" s="219">
        <f>E41</f>
        <v>0</v>
      </c>
      <c r="I36" s="219"/>
      <c r="J36" s="219"/>
      <c r="K36" s="220"/>
    </row>
    <row r="37" spans="2:11" ht="15.6">
      <c r="B37" s="188" t="s">
        <v>16</v>
      </c>
      <c r="C37" s="188"/>
      <c r="D37" s="188" t="s">
        <v>54</v>
      </c>
      <c r="E37" s="189"/>
      <c r="G37" s="218"/>
      <c r="H37" s="219"/>
      <c r="I37" s="219"/>
      <c r="J37" s="219"/>
      <c r="K37" s="220"/>
    </row>
    <row r="38" spans="2:11" ht="15.6">
      <c r="B38" s="193"/>
      <c r="C38" s="193" t="s">
        <v>56</v>
      </c>
      <c r="D38" s="193" t="s">
        <v>50</v>
      </c>
      <c r="E38" s="193" t="s">
        <v>10</v>
      </c>
      <c r="G38" s="218"/>
      <c r="H38" s="219"/>
      <c r="I38" s="219"/>
      <c r="J38" s="219"/>
      <c r="K38" s="220"/>
    </row>
    <row r="39" spans="2:11" ht="15.6">
      <c r="B39" s="193" t="s">
        <v>33</v>
      </c>
      <c r="C39" s="21">
        <f>E39/(1+J4)</f>
        <v>0</v>
      </c>
      <c r="D39" s="21">
        <f>E39-C39</f>
        <v>0</v>
      </c>
      <c r="E39" s="21">
        <v>0</v>
      </c>
      <c r="G39" s="218"/>
      <c r="H39" s="219"/>
      <c r="I39" s="219"/>
      <c r="J39" s="219"/>
      <c r="K39" s="220"/>
    </row>
    <row r="40" spans="2:11" ht="15.6">
      <c r="B40" s="193" t="s">
        <v>115</v>
      </c>
      <c r="C40" s="21">
        <f>E40/(1+J4)</f>
        <v>0</v>
      </c>
      <c r="D40" s="21">
        <f>E40-C40</f>
        <v>0</v>
      </c>
      <c r="E40" s="21">
        <f>C37*3</f>
        <v>0</v>
      </c>
      <c r="G40" s="300" t="s">
        <v>59</v>
      </c>
      <c r="H40" s="223">
        <f>SUM(H32:H39)</f>
        <v>3017</v>
      </c>
      <c r="I40" s="223">
        <f>SUM(I32:I39)</f>
        <v>0</v>
      </c>
      <c r="J40" s="223">
        <f>SUM(J32:J39)</f>
        <v>0</v>
      </c>
      <c r="K40" s="223">
        <f>SUM(K32:K39)</f>
        <v>0</v>
      </c>
    </row>
    <row r="41" spans="2:11" ht="15.6">
      <c r="B41" s="193" t="s">
        <v>59</v>
      </c>
      <c r="C41" s="199">
        <f>C40+C39</f>
        <v>0</v>
      </c>
      <c r="D41" s="199">
        <f>D40+D39</f>
        <v>0</v>
      </c>
      <c r="E41" s="199">
        <f>E40+E39</f>
        <v>0</v>
      </c>
      <c r="G41" s="301"/>
      <c r="H41" s="302">
        <f>SUM(H40:K40)</f>
        <v>3017</v>
      </c>
      <c r="I41" s="303"/>
      <c r="J41" s="303"/>
      <c r="K41" s="303"/>
    </row>
    <row r="42" spans="2:11" ht="15.6">
      <c r="G42" s="193"/>
    </row>
    <row r="43" spans="2:11" ht="15.6">
      <c r="B43" s="188" t="s">
        <v>16</v>
      </c>
      <c r="C43" s="188"/>
      <c r="D43" s="188" t="s">
        <v>54</v>
      </c>
      <c r="E43" s="189"/>
    </row>
    <row r="44" spans="2:11" ht="15.6">
      <c r="B44" s="193"/>
      <c r="C44" s="193" t="s">
        <v>56</v>
      </c>
      <c r="D44" s="193" t="s">
        <v>50</v>
      </c>
      <c r="E44" s="193" t="s">
        <v>10</v>
      </c>
    </row>
    <row r="45" spans="2:11" ht="15.6">
      <c r="B45" s="193" t="s">
        <v>33</v>
      </c>
      <c r="C45" s="21">
        <f>E45/(1+J4)</f>
        <v>0</v>
      </c>
      <c r="D45" s="21">
        <f>E45-C45</f>
        <v>0</v>
      </c>
      <c r="E45" s="21">
        <v>0</v>
      </c>
    </row>
    <row r="46" spans="2:11" ht="15.6">
      <c r="B46" s="193" t="s">
        <v>115</v>
      </c>
      <c r="C46" s="21">
        <f>E46/(1+J4)</f>
        <v>0</v>
      </c>
      <c r="D46" s="21">
        <f>E46-C46</f>
        <v>0</v>
      </c>
      <c r="E46" s="21">
        <v>0</v>
      </c>
    </row>
    <row r="47" spans="2:11" ht="15.6">
      <c r="B47" s="193" t="s">
        <v>59</v>
      </c>
      <c r="C47" s="199">
        <f>C46+C45</f>
        <v>0</v>
      </c>
      <c r="D47" s="199">
        <f>D46+D45</f>
        <v>0</v>
      </c>
      <c r="E47" s="199">
        <f>E46+E45</f>
        <v>0</v>
      </c>
    </row>
    <row r="49" spans="2:5" ht="15.6">
      <c r="B49" s="188" t="s">
        <v>16</v>
      </c>
      <c r="C49" s="188"/>
      <c r="D49" s="188" t="s">
        <v>54</v>
      </c>
      <c r="E49" s="189"/>
    </row>
    <row r="50" spans="2:5" ht="15.6">
      <c r="B50" s="193"/>
      <c r="C50" s="193" t="s">
        <v>56</v>
      </c>
      <c r="D50" s="193" t="s">
        <v>50</v>
      </c>
      <c r="E50" s="193" t="s">
        <v>10</v>
      </c>
    </row>
    <row r="51" spans="2:5" ht="15.6">
      <c r="B51" s="193" t="s">
        <v>33</v>
      </c>
      <c r="C51" s="21">
        <f>E51/(1+J10)</f>
        <v>0</v>
      </c>
      <c r="D51" s="21">
        <f>E51-C51</f>
        <v>0</v>
      </c>
      <c r="E51" s="21">
        <v>0</v>
      </c>
    </row>
    <row r="52" spans="2:5" ht="15.6">
      <c r="B52" s="193" t="s">
        <v>115</v>
      </c>
      <c r="C52" s="21">
        <f>E52/(1+J10)</f>
        <v>0</v>
      </c>
      <c r="D52" s="21">
        <f>E52-C52</f>
        <v>0</v>
      </c>
      <c r="E52" s="21">
        <f>2*C49</f>
        <v>0</v>
      </c>
    </row>
    <row r="53" spans="2:5" ht="15.6">
      <c r="B53" s="193" t="s">
        <v>59</v>
      </c>
      <c r="C53" s="199">
        <f>C52+C51</f>
        <v>0</v>
      </c>
      <c r="D53" s="199">
        <f>D52+D51</f>
        <v>0</v>
      </c>
      <c r="E53" s="199">
        <f>E52+E51</f>
        <v>0</v>
      </c>
    </row>
    <row r="55" spans="2:5" ht="15.6">
      <c r="B55" s="188" t="s">
        <v>66</v>
      </c>
      <c r="C55" s="224">
        <f>C47+C41+C33+C27+C21+C15+C53</f>
        <v>2954.9461312438784</v>
      </c>
      <c r="D55" s="224">
        <f>D47+D41+D33+D27+D21+D15+D53</f>
        <v>62.053868756121247</v>
      </c>
      <c r="E55" s="224">
        <f>E47+E41+E33+E27+E21+E15+E53</f>
        <v>3017</v>
      </c>
    </row>
    <row r="56" spans="2:5" ht="15.6">
      <c r="B56" s="225" t="s">
        <v>117</v>
      </c>
      <c r="C56" s="226">
        <f>C46+C40+C32+C26+C20+C14+C52</f>
        <v>191.96865817825662</v>
      </c>
      <c r="D56" s="226">
        <f>D46+D40+D32+D26+D20+D14+D52</f>
        <v>4.0313418217433661</v>
      </c>
      <c r="E56" s="226">
        <f>E46+E40+E32+E26+E20+E14+E52</f>
        <v>196</v>
      </c>
    </row>
    <row r="57" spans="2:5" ht="15.6">
      <c r="B57" s="225" t="s">
        <v>67</v>
      </c>
      <c r="C57" s="226">
        <f>C45+C39+C31+C25+C19+C13+C51</f>
        <v>2762.9774730656222</v>
      </c>
      <c r="D57" s="226">
        <f>D45+D39+D31+D25+D19+D13+D51</f>
        <v>58.022526934377879</v>
      </c>
      <c r="E57" s="226">
        <f>E45+E39+E31+E25+E19+E13+E51</f>
        <v>2821</v>
      </c>
    </row>
    <row r="67" spans="2:5" ht="15.6">
      <c r="B67" s="193"/>
      <c r="C67" s="193"/>
      <c r="D67" s="193"/>
      <c r="E67" s="193"/>
    </row>
    <row r="68" spans="2:5" ht="15.6">
      <c r="B68" s="193"/>
      <c r="C68" s="21"/>
      <c r="D68" s="21"/>
      <c r="E68" s="21"/>
    </row>
    <row r="69" spans="2:5" ht="15.6">
      <c r="B69" s="193"/>
      <c r="C69" s="21"/>
      <c r="D69" s="21"/>
      <c r="E69" s="21"/>
    </row>
    <row r="70" spans="2:5" ht="15.6">
      <c r="B70" s="193"/>
      <c r="C70" s="199"/>
      <c r="D70" s="199"/>
      <c r="E70" s="199"/>
    </row>
  </sheetData>
  <mergeCells count="3">
    <mergeCell ref="B8:K8"/>
    <mergeCell ref="G40:G41"/>
    <mergeCell ref="H41:K4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B262343B818945A028F667C1EDBD6E" ma:contentTypeVersion="13" ma:contentTypeDescription="Crée un document." ma:contentTypeScope="" ma:versionID="3f894cc0e50b32aea4c1a167e7b6b2d5">
  <xsd:schema xmlns:xsd="http://www.w3.org/2001/XMLSchema" xmlns:xs="http://www.w3.org/2001/XMLSchema" xmlns:p="http://schemas.microsoft.com/office/2006/metadata/properties" xmlns:ns2="d78602c4-37ba-4860-a8ad-40639689d5e0" xmlns:ns3="a21fa2c1-ad60-4358-bf66-7fed61a6da48" targetNamespace="http://schemas.microsoft.com/office/2006/metadata/properties" ma:root="true" ma:fieldsID="2365018df5a1f76200562d79b71f8627" ns2:_="" ns3:_="">
    <xsd:import namespace="d78602c4-37ba-4860-a8ad-40639689d5e0"/>
    <xsd:import namespace="a21fa2c1-ad60-4358-bf66-7fed61a6da4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602c4-37ba-4860-a8ad-40639689d5e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3ee60cab-f868-450f-b135-d5165170d0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fa2c1-ad60-4358-bf66-7fed61a6da4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1ac627c-ee30-4108-9923-99a2299966b6}" ma:internalName="TaxCatchAll" ma:showField="CatchAllData" ma:web="a21fa2c1-ad60-4358-bf66-7fed61a6da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8602c4-37ba-4860-a8ad-40639689d5e0">
      <Terms xmlns="http://schemas.microsoft.com/office/infopath/2007/PartnerControls"/>
    </lcf76f155ced4ddcb4097134ff3c332f>
    <TaxCatchAll xmlns="a21fa2c1-ad60-4358-bf66-7fed61a6da48" xsi:nil="true"/>
  </documentManagement>
</p:properties>
</file>

<file path=customXml/itemProps1.xml><?xml version="1.0" encoding="utf-8"?>
<ds:datastoreItem xmlns:ds="http://schemas.openxmlformats.org/officeDocument/2006/customXml" ds:itemID="{ACDE8586-279F-4414-B7AB-E681F80DFB79}"/>
</file>

<file path=customXml/itemProps2.xml><?xml version="1.0" encoding="utf-8"?>
<ds:datastoreItem xmlns:ds="http://schemas.openxmlformats.org/officeDocument/2006/customXml" ds:itemID="{72CCF9A4-3B14-4A95-9B55-B4C1078BB34C}"/>
</file>

<file path=customXml/itemProps3.xml><?xml version="1.0" encoding="utf-8"?>
<ds:datastoreItem xmlns:ds="http://schemas.openxmlformats.org/officeDocument/2006/customXml" ds:itemID="{B2913185-118A-43B1-B3C7-3A1AE4FB7E3D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BP</vt:lpstr>
      <vt:lpstr>Billetterie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</dc:creator>
  <dc:description/>
  <cp:lastModifiedBy>Cléo Blanchot | Le Cabaret Des Choupettes</cp:lastModifiedBy>
  <cp:revision>15</cp:revision>
  <cp:lastPrinted>2023-06-21T08:58:37Z</cp:lastPrinted>
  <dcterms:created xsi:type="dcterms:W3CDTF">2016-03-02T10:27:46Z</dcterms:created>
  <dcterms:modified xsi:type="dcterms:W3CDTF">2025-02-23T19:40:37Z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0x01010012B262343B818945A028F667C1EDBD6E</vt:lpwstr>
  </property>
</Properties>
</file>