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valcadeprod-my.sharepoint.com/personal/morgan_cavalcade-tour_com/Documents/Cavalcade Production/Cavalcade Production - Promo Locale/2023/Les Gueules de bois/"/>
    </mc:Choice>
  </mc:AlternateContent>
  <xr:revisionPtr revIDLastSave="893" documentId="8_{0ADEE277-9A85-43FA-A89C-7ED8CDCCE474}" xr6:coauthVersionLast="47" xr6:coauthVersionMax="47" xr10:uidLastSave="{71D16D14-BF81-4B5A-B25C-DDA1B27BAE30}"/>
  <bookViews>
    <workbookView xWindow="-108" yWindow="492" windowWidth="23256" windowHeight="12576" firstSheet="13" activeTab="13" xr2:uid="{0E6097FA-999C-4958-86CA-F589877D58FA}"/>
  </bookViews>
  <sheets>
    <sheet name="Not Scientist" sheetId="6" r:id="rId1"/>
    <sheet name="Poésie 0" sheetId="7" r:id="rId2"/>
    <sheet name="Didier Super" sheetId="8" r:id="rId3"/>
    <sheet name="Skip The Use" sheetId="9" r:id="rId4"/>
    <sheet name="Le Réparateur" sheetId="10" r:id="rId5"/>
    <sheet name="Sidilarsen" sheetId="11" r:id="rId6"/>
    <sheet name="The Foxy Ladies" sheetId="12" r:id="rId7"/>
    <sheet name="Opium du peuple" sheetId="13" r:id="rId8"/>
    <sheet name="Ludwig Von 88" sheetId="14" r:id="rId9"/>
    <sheet name="Récap Transports" sheetId="19" r:id="rId10"/>
    <sheet name="Alestorm" sheetId="15" r:id="rId11"/>
    <sheet name="Tagada Jones" sheetId="16" r:id="rId12"/>
    <sheet name="Blondie Beat Rousse" sheetId="17" r:id="rId13"/>
    <sheet name="PAIEMENTS CAVALCADE" sheetId="21" r:id="rId14"/>
    <sheet name="Pass + invitations" sheetId="4" r:id="rId15"/>
    <sheet name="Repas" sheetId="2" r:id="rId16"/>
    <sheet name="Récap courses" sheetId="3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1" l="1"/>
  <c r="E7" i="21"/>
  <c r="C34" i="3"/>
  <c r="D32" i="3"/>
  <c r="C22" i="3"/>
  <c r="C21" i="3"/>
  <c r="C84" i="3"/>
  <c r="C14" i="2"/>
  <c r="C13" i="2"/>
  <c r="C4" i="2"/>
  <c r="E9" i="4"/>
  <c r="F9" i="4"/>
  <c r="G9" i="4"/>
  <c r="D9" i="4"/>
  <c r="E16" i="4"/>
  <c r="F16" i="4"/>
  <c r="G16" i="4"/>
  <c r="D16" i="4"/>
  <c r="C41" i="3"/>
  <c r="C82" i="3"/>
  <c r="D13" i="3"/>
  <c r="C86" i="3"/>
  <c r="C83" i="3"/>
  <c r="C81" i="3"/>
  <c r="C13" i="3"/>
  <c r="C60" i="3"/>
  <c r="C26" i="3"/>
  <c r="C20" i="3"/>
  <c r="C85" i="3"/>
  <c r="C66" i="3"/>
  <c r="E20" i="3"/>
  <c r="D20" i="3"/>
  <c r="C107" i="3"/>
  <c r="C98" i="3"/>
  <c r="C92" i="3"/>
  <c r="C101" i="3"/>
  <c r="C100" i="3"/>
  <c r="C106" i="3"/>
  <c r="C105" i="3"/>
  <c r="C89" i="3"/>
  <c r="C104" i="3"/>
  <c r="C103" i="3"/>
  <c r="C93" i="3"/>
  <c r="C102" i="3"/>
  <c r="C99" i="3"/>
  <c r="C97" i="3"/>
  <c r="C96" i="3"/>
  <c r="C95" i="3"/>
  <c r="C94" i="3"/>
  <c r="C87" i="3"/>
  <c r="C80" i="3"/>
  <c r="C79" i="3"/>
  <c r="C78" i="3"/>
  <c r="C77" i="3"/>
  <c r="C76" i="3"/>
  <c r="C75" i="3"/>
  <c r="C74" i="3"/>
  <c r="C73" i="3"/>
  <c r="C72" i="3"/>
  <c r="C71" i="3"/>
  <c r="C69" i="3"/>
  <c r="C68" i="3"/>
  <c r="C65" i="3"/>
  <c r="C64" i="3"/>
  <c r="C63" i="3"/>
  <c r="C62" i="3"/>
  <c r="C61" i="3"/>
  <c r="C57" i="3"/>
  <c r="C56" i="3"/>
  <c r="C55" i="3"/>
  <c r="C54" i="3"/>
  <c r="C53" i="3"/>
  <c r="C52" i="3"/>
  <c r="C51" i="3"/>
  <c r="C50" i="3"/>
  <c r="C49" i="3"/>
  <c r="C48" i="3"/>
  <c r="C46" i="3"/>
  <c r="D45" i="3"/>
  <c r="C44" i="3"/>
  <c r="C43" i="3"/>
  <c r="C42" i="3"/>
  <c r="C40" i="3"/>
  <c r="C39" i="3"/>
  <c r="C38" i="3"/>
  <c r="C36" i="3"/>
  <c r="C33" i="3"/>
  <c r="D31" i="3"/>
  <c r="C30" i="3"/>
  <c r="C27" i="3"/>
  <c r="C24" i="3"/>
  <c r="C23" i="3"/>
  <c r="D21" i="3"/>
  <c r="D19" i="3"/>
  <c r="D18" i="3"/>
  <c r="D15" i="3"/>
  <c r="C11" i="3"/>
  <c r="C10" i="3"/>
  <c r="C9" i="3"/>
  <c r="C8" i="3"/>
  <c r="C7" i="3"/>
  <c r="C6" i="3"/>
  <c r="C5" i="3"/>
  <c r="C4" i="3"/>
  <c r="C3" i="3"/>
  <c r="C19" i="2"/>
  <c r="C18" i="2"/>
  <c r="C7" i="2"/>
  <c r="C6" i="2"/>
  <c r="C5" i="2"/>
</calcChain>
</file>

<file path=xl/sharedStrings.xml><?xml version="1.0" encoding="utf-8"?>
<sst xmlns="http://schemas.openxmlformats.org/spreadsheetml/2006/main" count="1158" uniqueCount="538">
  <si>
    <t>FICHE RECAP</t>
  </si>
  <si>
    <t>NOT SCIENTIST</t>
  </si>
  <si>
    <t>DATE</t>
  </si>
  <si>
    <t>ADRESSE FESTIVAL</t>
  </si>
  <si>
    <t>ven. 25 août 2023</t>
  </si>
  <si>
    <t>Sur la vigne, 39240 Valzin en petite Montagne</t>
  </si>
  <si>
    <t>Nombre de personnes :</t>
  </si>
  <si>
    <t>HORAIRES</t>
  </si>
  <si>
    <t>GET IN</t>
  </si>
  <si>
    <t>SET UP OFF STAGE</t>
  </si>
  <si>
    <t>LINCECHECK (fermé)</t>
  </si>
  <si>
    <t>SHOW</t>
  </si>
  <si>
    <t>14H30</t>
  </si>
  <si>
    <t>15h00 - 15h45</t>
  </si>
  <si>
    <t>15h45 - 16h15</t>
  </si>
  <si>
    <t>16h15 - 17h10</t>
  </si>
  <si>
    <t>RESTAURATION</t>
  </si>
  <si>
    <t>PDJ</t>
  </si>
  <si>
    <t>MIDI</t>
  </si>
  <si>
    <t>SOIR</t>
  </si>
  <si>
    <t>NOMBRES</t>
  </si>
  <si>
    <t>6 (samedi)</t>
  </si>
  <si>
    <r>
      <t xml:space="preserve">4 repas normaux, 1 </t>
    </r>
    <r>
      <rPr>
        <b/>
        <sz val="10"/>
        <color theme="1"/>
        <rFont val="Arial"/>
        <family val="2"/>
      </rPr>
      <t xml:space="preserve">végétaLien </t>
    </r>
    <r>
      <rPr>
        <sz val="10"/>
        <color theme="1"/>
        <rFont val="Arial"/>
        <family val="2"/>
      </rPr>
      <t>et 1 sans poisson ni fromage de chèvre</t>
    </r>
  </si>
  <si>
    <t xml:space="preserve"> </t>
  </si>
  <si>
    <t>HORAIRES CATERING : 12h – 14h / 19h - 22h</t>
  </si>
  <si>
    <t>HEBERGEMENTS</t>
  </si>
  <si>
    <t>GITE</t>
  </si>
  <si>
    <t>Gîte des Hirondelles : 
Adresse : 1 sous le Deviant, 39270 Chavériag
3*2 lits simples
Clés sur la porte à remettre au même endroit</t>
  </si>
  <si>
    <t>Contact</t>
  </si>
  <si>
    <t>Gorce André</t>
  </si>
  <si>
    <t>PASS + INVITATIONS</t>
  </si>
  <si>
    <t>Pass Artiste</t>
  </si>
  <si>
    <t xml:space="preserve"> All Access</t>
  </si>
  <si>
    <t>Invitations</t>
  </si>
  <si>
    <t>Aftershow</t>
  </si>
  <si>
    <t>CATERING</t>
  </si>
  <si>
    <t>Drinks</t>
  </si>
  <si>
    <t>Food</t>
  </si>
  <si>
    <t>Scène</t>
  </si>
  <si>
    <t>Café</t>
  </si>
  <si>
    <t>2 vin Rouge Côte du Rhone</t>
  </si>
  <si>
    <t>Fruits</t>
  </si>
  <si>
    <t>Barre chocolatées (vegan)</t>
  </si>
  <si>
    <t>4 petites serviettes</t>
  </si>
  <si>
    <t>4 grandes serviettes</t>
  </si>
  <si>
    <t>7 sandwichs (vegan/non vegan)</t>
  </si>
  <si>
    <t>Thé</t>
  </si>
  <si>
    <t>2L coca</t>
  </si>
  <si>
    <t>Crudités</t>
  </si>
  <si>
    <t>Houmous</t>
  </si>
  <si>
    <t>2  Kombucha</t>
  </si>
  <si>
    <t>2L Jus ananas</t>
  </si>
  <si>
    <t>Fromage</t>
  </si>
  <si>
    <t>Biscuits (vegan)</t>
  </si>
  <si>
    <t>2 Limonades</t>
  </si>
  <si>
    <t>2 JDF</t>
  </si>
  <si>
    <t>Charcuterie</t>
  </si>
  <si>
    <t>2 Sodas</t>
  </si>
  <si>
    <t>8*0,5L eau</t>
  </si>
  <si>
    <t>Bières (HK ou 1664 en verre)</t>
  </si>
  <si>
    <t>1 Thum ambré</t>
  </si>
  <si>
    <t>CONTACTS</t>
  </si>
  <si>
    <t>Directeur</t>
  </si>
  <si>
    <t>Jean Thurel</t>
  </si>
  <si>
    <t>jean.thurel@lesgueulesdebois.fr</t>
  </si>
  <si>
    <t>06 49 88 33 31</t>
  </si>
  <si>
    <t>Accueil artiste</t>
  </si>
  <si>
    <t>Morgane Frezard</t>
  </si>
  <si>
    <t>morganefrezard@gmail.com</t>
  </si>
  <si>
    <t>06 06 70 55 04</t>
  </si>
  <si>
    <t>Régisseur scène</t>
  </si>
  <si>
    <t>Thibault Fellmann</t>
  </si>
  <si>
    <t>thibault@regisregis.fr</t>
  </si>
  <si>
    <t>06 42 01 03 52</t>
  </si>
  <si>
    <t>Musicien</t>
  </si>
  <si>
    <t>Le Bazile</t>
  </si>
  <si>
    <t>notscientitst@gmail.com</t>
  </si>
  <si>
    <t>POESIE 0</t>
  </si>
  <si>
    <t>15H45</t>
  </si>
  <si>
    <t>16H15 - 17H</t>
  </si>
  <si>
    <t>17H15 - 18H</t>
  </si>
  <si>
    <t>18H05 - 19H</t>
  </si>
  <si>
    <t>1 vegan + 3 végétariens sans fromage de chèvre</t>
  </si>
  <si>
    <t>HOTEL</t>
  </si>
  <si>
    <t>Nouvel Hôtel :
50 Rue Lecourbe, 39000 Lons-le-Saunier
4 single</t>
  </si>
  <si>
    <t>code d'accès</t>
  </si>
  <si>
    <t>appeler l'hotel vendredi matin</t>
  </si>
  <si>
    <t>12 Bières</t>
  </si>
  <si>
    <t>1 Vin Rouge</t>
  </si>
  <si>
    <t>Snacks sucrés</t>
  </si>
  <si>
    <t>6 Despe</t>
  </si>
  <si>
    <t>Softs</t>
  </si>
  <si>
    <t>Snacks salés</t>
  </si>
  <si>
    <t>Contact groupe</t>
  </si>
  <si>
    <t>Goose</t>
  </si>
  <si>
    <t>DIDIER SUPER</t>
  </si>
  <si>
    <t>17H</t>
  </si>
  <si>
    <t>17H30 - 19H</t>
  </si>
  <si>
    <t>19H10 - 19H40</t>
  </si>
  <si>
    <t>19H45 - 20H55</t>
  </si>
  <si>
    <t>7 (samedi)</t>
  </si>
  <si>
    <t>5 normaux + 1 sans gluten + 1 végétarien sans gluten</t>
  </si>
  <si>
    <t>Gîte Le Montadret : 
4 route de Viremont, 39240 Valzin en Petite Montagne
Clés dans la boîte à clé : 2002 à remettre au même endroit</t>
  </si>
  <si>
    <t>David Chrystelle</t>
  </si>
  <si>
    <t>Allergie aux chats</t>
  </si>
  <si>
    <t>Lui faire plaiz'</t>
  </si>
  <si>
    <t>Régisseur son</t>
  </si>
  <si>
    <t>Stéphane</t>
  </si>
  <si>
    <t>stephanebougnoux@hotmail.com</t>
  </si>
  <si>
    <t>SKIP THE USE</t>
  </si>
  <si>
    <t>12 à 14 personnes</t>
  </si>
  <si>
    <t>9H</t>
  </si>
  <si>
    <t>19H15 - 21H</t>
  </si>
  <si>
    <t>21H10 - 21H55</t>
  </si>
  <si>
    <t>23H15</t>
  </si>
  <si>
    <t>14 (vendredi)</t>
  </si>
  <si>
    <t>11 normaux + 1 sans fromage ni pomme ni poires ni fruits rouges + 1 sans parc (Hallal) + 1 plat de pâtes carbonara</t>
  </si>
  <si>
    <t>2 Day Rooms
La Chambre Verte :
Route de Viremont, 39240 Valzin en Petite Montagne
Accueil par l'hôte</t>
  </si>
  <si>
    <t>Isabelle Perrot</t>
  </si>
  <si>
    <t>voir contrat</t>
  </si>
  <si>
    <t>1 spécialité locale</t>
  </si>
  <si>
    <t>6 cans My Tea</t>
  </si>
  <si>
    <t>fruits de saison</t>
  </si>
  <si>
    <t>gingembre</t>
  </si>
  <si>
    <t>20 grandes serviettes</t>
  </si>
  <si>
    <t>8 serviettes noires ou blanches</t>
  </si>
  <si>
    <t>6 sandwichs variés</t>
  </si>
  <si>
    <t>2 bobonne de 5L eau</t>
  </si>
  <si>
    <t>6 bouteilles pur jus</t>
  </si>
  <si>
    <t>assortiment barre de céréales</t>
  </si>
  <si>
    <t>assortiment de frutis secs</t>
  </si>
  <si>
    <t>2 boîtes de mouchoirs</t>
  </si>
  <si>
    <t>ecocups</t>
  </si>
  <si>
    <t>24 bières</t>
  </si>
  <si>
    <t>8 cans coca</t>
  </si>
  <si>
    <t>36 bières</t>
  </si>
  <si>
    <t>assortiment biscuits</t>
  </si>
  <si>
    <t>snacks</t>
  </si>
  <si>
    <t>serviette papier</t>
  </si>
  <si>
    <t>miroir grand</t>
  </si>
  <si>
    <t>1 paquets salé</t>
  </si>
  <si>
    <t>10*0,5L eau gaz</t>
  </si>
  <si>
    <t>12 cans softs</t>
  </si>
  <si>
    <t>miel</t>
  </si>
  <si>
    <t>bureaux</t>
  </si>
  <si>
    <t>multiprise</t>
  </si>
  <si>
    <t>4*1,5L eau</t>
  </si>
  <si>
    <t>10*0,5L eau</t>
  </si>
  <si>
    <t>frigo, divan, fauteuils, chaises, tables basses</t>
  </si>
  <si>
    <t>poubelles, portant cintres</t>
  </si>
  <si>
    <t>12 softs</t>
  </si>
  <si>
    <t>1 rhum brun (&gt;20 €)</t>
  </si>
  <si>
    <t>café, thé</t>
  </si>
  <si>
    <t>6 cans Ice Tea</t>
  </si>
  <si>
    <t>15 cans San Pellegrino Lemon</t>
  </si>
  <si>
    <t>Tour Manager</t>
  </si>
  <si>
    <t>Vicent Emilien</t>
  </si>
  <si>
    <t>vicent.emilien@gmail.com</t>
  </si>
  <si>
    <t>LE REPARATEUR</t>
  </si>
  <si>
    <t>21H15</t>
  </si>
  <si>
    <t>21H45 - 23H</t>
  </si>
  <si>
    <t>23H20 - 23H40</t>
  </si>
  <si>
    <t>23H45-00H40</t>
  </si>
  <si>
    <t>3 normaux + vin rouge</t>
  </si>
  <si>
    <t>3 personnes
Hotel de la Tour : 
Place du marché, 39240 Arinthod
Chambre 10, Code : 2464 puis les clés sont sur le tableau des chambres à remettre au même endroit</t>
  </si>
  <si>
    <t>Devillard Eric</t>
  </si>
  <si>
    <t>eau</t>
  </si>
  <si>
    <t>Rhum (pas blanc)</t>
  </si>
  <si>
    <t>4 Bières blondes</t>
  </si>
  <si>
    <t>bières (ni Leffe ni Grim)</t>
  </si>
  <si>
    <t>Thibaud</t>
  </si>
  <si>
    <t>lereparateurpunk@gmail.com</t>
  </si>
  <si>
    <t>SIDILARSEN</t>
  </si>
  <si>
    <t>22H30</t>
  </si>
  <si>
    <t>23H - 00H45</t>
  </si>
  <si>
    <t>00H55 - 01H15</t>
  </si>
  <si>
    <t>01H20 - 02H30</t>
  </si>
  <si>
    <t>7 normaux + 2 végétariens</t>
  </si>
  <si>
    <t>5 singles + 2 twins
Hotel de la Tour :
Place du marché, 39240 Arinthod
Chambres 1, 2, 3, 4, 5, 8, 9,  Code : 2464 puis les clés sont sur le tableau des chambres à remettre au même endroit</t>
  </si>
  <si>
    <t>déca</t>
  </si>
  <si>
    <t>salades maison + vinaigrette</t>
  </si>
  <si>
    <t>charcuterie</t>
  </si>
  <si>
    <t>6 petites serviettes noires</t>
  </si>
  <si>
    <t>8 grandes serviettes noires</t>
  </si>
  <si>
    <t>imprimer les setlists</t>
  </si>
  <si>
    <t>Pizzas sans poisson dont 2 végé</t>
  </si>
  <si>
    <t>3 bonbonnes de 8L eau</t>
  </si>
  <si>
    <t>2*1L JDF 100%</t>
  </si>
  <si>
    <t>paté</t>
  </si>
  <si>
    <t>1 tablette riz soufflé chocolat</t>
  </si>
  <si>
    <t>4 piles AA</t>
  </si>
  <si>
    <t>gel hydro</t>
  </si>
  <si>
    <t>4*1,5L Perrier ou San P</t>
  </si>
  <si>
    <t>6 cans RedBull</t>
  </si>
  <si>
    <t>fromage</t>
  </si>
  <si>
    <t>2 tablettes chocolat au lait</t>
  </si>
  <si>
    <t>1 pile 9V</t>
  </si>
  <si>
    <t>canapés, fauteuils, tables, chaises</t>
  </si>
  <si>
    <t>5 powerade bleue</t>
  </si>
  <si>
    <t>3*1,5L coca</t>
  </si>
  <si>
    <t>sucre</t>
  </si>
  <si>
    <t>miroir</t>
  </si>
  <si>
    <t>frigo</t>
  </si>
  <si>
    <t>8 bières</t>
  </si>
  <si>
    <t>1*0,7L Jack Daniels</t>
  </si>
  <si>
    <t>citron</t>
  </si>
  <si>
    <t>granola</t>
  </si>
  <si>
    <t>bouilloire, machine à café</t>
  </si>
  <si>
    <t>portes manteau</t>
  </si>
  <si>
    <t>24*1664</t>
  </si>
  <si>
    <t>3*0,75L Triple blonde</t>
  </si>
  <si>
    <t>fruit secs</t>
  </si>
  <si>
    <t>essui-tout, ecocups, 9 verre en verre, poubelle</t>
  </si>
  <si>
    <t>12 cans bières</t>
  </si>
  <si>
    <t xml:space="preserve">pain </t>
  </si>
  <si>
    <t>Régisseur groupe</t>
  </si>
  <si>
    <t>Rico</t>
  </si>
  <si>
    <t>sidilarsen.regie@gmail.com</t>
  </si>
  <si>
    <t xml:space="preserve">TRANSPORTS </t>
  </si>
  <si>
    <t>Jour</t>
  </si>
  <si>
    <t>Vendredi</t>
  </si>
  <si>
    <t>Samedi</t>
  </si>
  <si>
    <t>Artiste</t>
  </si>
  <si>
    <t>Sidilarsen</t>
  </si>
  <si>
    <t xml:space="preserve">Ou </t>
  </si>
  <si>
    <t>Gare de lons</t>
  </si>
  <si>
    <t>Km aller</t>
  </si>
  <si>
    <t>Temps aller</t>
  </si>
  <si>
    <t>1H00</t>
  </si>
  <si>
    <t>Horaire départ gare / aéroport</t>
  </si>
  <si>
    <t>14h30</t>
  </si>
  <si>
    <t>13h00</t>
  </si>
  <si>
    <t xml:space="preserve">Horaire arrivée gare / aéroport </t>
  </si>
  <si>
    <t>12h30</t>
  </si>
  <si>
    <t xml:space="preserve">Horaire départ </t>
  </si>
  <si>
    <t>11h30</t>
  </si>
  <si>
    <t xml:space="preserve">Lieu départ </t>
  </si>
  <si>
    <t>Route Morgane F</t>
  </si>
  <si>
    <t>Hotel de la tour 39240 Arinthod</t>
  </si>
  <si>
    <t xml:space="preserve">Véhicule </t>
  </si>
  <si>
    <t xml:space="preserve">Hyundai Morgane </t>
  </si>
  <si>
    <t xml:space="preserve">Runner </t>
  </si>
  <si>
    <t xml:space="preserve">Morgane F </t>
  </si>
  <si>
    <t>THE FOXY LADIES</t>
  </si>
  <si>
    <t>sam. 26 août 2023</t>
  </si>
  <si>
    <t>15H - 15H45</t>
  </si>
  <si>
    <t>15H45 - 16H10</t>
  </si>
  <si>
    <t>16H15 - 17H05</t>
  </si>
  <si>
    <t>6 (dimanche)</t>
  </si>
  <si>
    <t>6 normaux</t>
  </si>
  <si>
    <t>4 personnes
G^te des Hirondelles
1 sopus le Deviant, 39270 Chavéria ; clés sur la porte à remettre au même endroit
+
2 personnes
Gîte en pleine nature
16 sous le Deviant, 39270 Chavéria ; lucarne à côté de la porte à remettre au même endroit</t>
  </si>
  <si>
    <t>Hirondelles</t>
  </si>
  <si>
    <t>Marie Laure Maréchal</t>
  </si>
  <si>
    <t>Pleine nature</t>
  </si>
  <si>
    <t>6 + 1 Pass photographe + 2 backstage poiur merch girl et vidéaste</t>
  </si>
  <si>
    <t>boissons chaudes</t>
  </si>
  <si>
    <t>boissons froides</t>
  </si>
  <si>
    <t>fruits</t>
  </si>
  <si>
    <t>barres de céréales</t>
  </si>
  <si>
    <t>tables, chaises, poubelle</t>
  </si>
  <si>
    <t>biscuits</t>
  </si>
  <si>
    <t>fruits secs</t>
  </si>
  <si>
    <t>Manageur</t>
  </si>
  <si>
    <t>Pierre</t>
  </si>
  <si>
    <t>OPIUM DU PEUPLE</t>
  </si>
  <si>
    <t>15H15</t>
  </si>
  <si>
    <t>15H45 - 17H05</t>
  </si>
  <si>
    <t>17H10 - 17H55</t>
  </si>
  <si>
    <t>18H - 19H</t>
  </si>
  <si>
    <t>8 (dimanche)</t>
  </si>
  <si>
    <t>6 normaux + 2 végétariens</t>
  </si>
  <si>
    <t>4 singles + 2 twins
Le Montadret
4 route de Viremont, 39240 Valzin en Petite Montagne
clés dans la boîte à clés : 2002 à remettre au même endroit
+
La Chambre Verte
4 route de Viremont, 39240 Valzin en Petite Montagne
Accueil par l'hôte</t>
  </si>
  <si>
    <t>Chrystelle David</t>
  </si>
  <si>
    <t>Le Montadret</t>
  </si>
  <si>
    <t>La Chambre Verte</t>
  </si>
  <si>
    <t>2 vins Rouge</t>
  </si>
  <si>
    <t>thé, café</t>
  </si>
  <si>
    <t>tartes sucrés</t>
  </si>
  <si>
    <t>Gaffeur B&amp;N</t>
  </si>
  <si>
    <t>7 grandes serviettes noires</t>
  </si>
  <si>
    <t>3*12 bières (Heine,Grim)</t>
  </si>
  <si>
    <t>don papa ou rhum diplomatica ou vodka ou clement</t>
  </si>
  <si>
    <t>tartes salé</t>
  </si>
  <si>
    <t>miroir Grand</t>
  </si>
  <si>
    <t>portant cintres</t>
  </si>
  <si>
    <t>Redbull ou monsters</t>
  </si>
  <si>
    <t>lait d'amande</t>
  </si>
  <si>
    <t>desserts</t>
  </si>
  <si>
    <t>tables, chaises</t>
  </si>
  <si>
    <t>frigo, microondes, poubelles</t>
  </si>
  <si>
    <t>eau plate</t>
  </si>
  <si>
    <t>eau gaz</t>
  </si>
  <si>
    <t>saladfes</t>
  </si>
  <si>
    <t>3 JDF</t>
  </si>
  <si>
    <t>barre choco</t>
  </si>
  <si>
    <t>spécialité locale</t>
  </si>
  <si>
    <t>2 coca</t>
  </si>
  <si>
    <t>10 cans bières</t>
  </si>
  <si>
    <t>pain</t>
  </si>
  <si>
    <t>beurre</t>
  </si>
  <si>
    <t>crudité</t>
  </si>
  <si>
    <t>viandes froides</t>
  </si>
  <si>
    <t>fruits de saisons</t>
  </si>
  <si>
    <t>LUDWIG VON 88</t>
  </si>
  <si>
    <t>10 à 15</t>
  </si>
  <si>
    <t>17H30 - 19H10</t>
  </si>
  <si>
    <t>19H15 - 19H45</t>
  </si>
  <si>
    <t>19H45 - 21H</t>
  </si>
  <si>
    <t>11 normaux + 1 sans coco et sans agneau/mouton + 3 végétariens</t>
  </si>
  <si>
    <t>vin rouge et blanc</t>
  </si>
  <si>
    <t>15 singles
Hôtel de la tour
Place du marché, 39240 Arinthod
Chambre 1 à 10 ?  Code : 2464 puis les clés sont sur le tableau des chambres à remettre au même endroit</t>
  </si>
  <si>
    <t>12*0,5L eau</t>
  </si>
  <si>
    <t>barres chocolatées</t>
  </si>
  <si>
    <t>1 bonbonne 8L eau</t>
  </si>
  <si>
    <t>48 bières</t>
  </si>
  <si>
    <t>6 citrons verts</t>
  </si>
  <si>
    <t>verres à vin</t>
  </si>
  <si>
    <t>2 grnades bouteilles eau gaz</t>
  </si>
  <si>
    <t>6 Duvel Triple Hop</t>
  </si>
  <si>
    <t>cassonade</t>
  </si>
  <si>
    <t>salades</t>
  </si>
  <si>
    <t>4 jdf 100%</t>
  </si>
  <si>
    <t>1 vin Rouge</t>
  </si>
  <si>
    <t>houmous</t>
  </si>
  <si>
    <t>tartes salées</t>
  </si>
  <si>
    <t>1 coca</t>
  </si>
  <si>
    <t>1 rhum blanc 3 rivières</t>
  </si>
  <si>
    <t>condiments</t>
  </si>
  <si>
    <t>crudités</t>
  </si>
  <si>
    <t>yahourt</t>
  </si>
  <si>
    <t>Guillaume Tourres</t>
  </si>
  <si>
    <t>tour.s.guillaume@gmail.com</t>
  </si>
  <si>
    <t>Dimanche</t>
  </si>
  <si>
    <t>Ludwig Von 88</t>
  </si>
  <si>
    <t>Gare de bourg en bresse</t>
  </si>
  <si>
    <t>10h48</t>
  </si>
  <si>
    <t>10h20</t>
  </si>
  <si>
    <t>9h20</t>
  </si>
  <si>
    <t xml:space="preserve">Bus Gueule de bois </t>
  </si>
  <si>
    <t xml:space="preserve">Qui </t>
  </si>
  <si>
    <t xml:space="preserve">Nick Bruce </t>
  </si>
  <si>
    <t>Aéroport de Genéve</t>
  </si>
  <si>
    <t>2h00</t>
  </si>
  <si>
    <t>9h05</t>
  </si>
  <si>
    <t>8h00</t>
  </si>
  <si>
    <t>5h45</t>
  </si>
  <si>
    <t xml:space="preserve">Cléo </t>
  </si>
  <si>
    <t>ALESTORM</t>
  </si>
  <si>
    <t>13H</t>
  </si>
  <si>
    <t>16*2</t>
  </si>
  <si>
    <t>12 normaux (dont 1 au régime : pas gras, salades/fruits/viande) + 3 végétariens + 1 vegan (sans champignon)</t>
  </si>
  <si>
    <t>Autonomes</t>
  </si>
  <si>
    <t>voir avec le régisseur</t>
  </si>
  <si>
    <t>48*0,5L eau</t>
  </si>
  <si>
    <t>12 cans Redbull 0</t>
  </si>
  <si>
    <t>Pas de snacks pas sains</t>
  </si>
  <si>
    <t>16 grandes serviettes</t>
  </si>
  <si>
    <t>Ice + glacière</t>
  </si>
  <si>
    <t>24*0,5L eau gaz</t>
  </si>
  <si>
    <t>5 grandes Slimline/diet Tonic eau (schweppes)</t>
  </si>
  <si>
    <t>6 serviettes scène</t>
  </si>
  <si>
    <t>2 packs de lingettes</t>
  </si>
  <si>
    <t>48 cans coca 0</t>
  </si>
  <si>
    <t>1 jack daniels</t>
  </si>
  <si>
    <t>24 corona</t>
  </si>
  <si>
    <t>12 cans sprite 0</t>
  </si>
  <si>
    <t>1 rhum (CapitainM ou Havana Club)</t>
  </si>
  <si>
    <t>1 jager</t>
  </si>
  <si>
    <t>1 Gin (Tanqueray, Bombay Sapphire, Hendricks)</t>
  </si>
  <si>
    <t>4 vin blanc sec</t>
  </si>
  <si>
    <t>1 vin rouge ( merlot ou malbec)</t>
  </si>
  <si>
    <t>Manager</t>
  </si>
  <si>
    <t>Kristof Hardmann</t>
  </si>
  <si>
    <t>kristof@rtn-touring.com</t>
  </si>
  <si>
    <t>TAGADA JONES</t>
  </si>
  <si>
    <t>11 normaux + 1 sans mayo, crème, fromage, sans sauce béchamel</t>
  </si>
  <si>
    <t>4 cans énérgétiques</t>
  </si>
  <si>
    <t>tables, chaises, canapés</t>
  </si>
  <si>
    <t>11 dont 1 sans sauce</t>
  </si>
  <si>
    <t>6*1,5L eau</t>
  </si>
  <si>
    <t>50 bières en verre</t>
  </si>
  <si>
    <t>salades vertes</t>
  </si>
  <si>
    <t>1 gaffeur N&amp;B</t>
  </si>
  <si>
    <t>5 grnades serviettes</t>
  </si>
  <si>
    <t>1 Jack Daniels</t>
  </si>
  <si>
    <t>salade composés</t>
  </si>
  <si>
    <t>gâteaux, bonbons</t>
  </si>
  <si>
    <t>6 serviettes moyennes scène</t>
  </si>
  <si>
    <t>6*1,5L eau gaz</t>
  </si>
  <si>
    <t>thé, café 100% arabica</t>
  </si>
  <si>
    <t>3*1,5L soda</t>
  </si>
  <si>
    <t>David Auffray</t>
  </si>
  <si>
    <t>david@dropprod.fr</t>
  </si>
  <si>
    <t>BLONDIE BEAT ROUSSE</t>
  </si>
  <si>
    <t>00H</t>
  </si>
  <si>
    <t>00H15 - 01H10</t>
  </si>
  <si>
    <t>01H15 - 01H30</t>
  </si>
  <si>
    <t>01H30 - 02H30</t>
  </si>
  <si>
    <t>1*2</t>
  </si>
  <si>
    <t>2 normaux</t>
  </si>
  <si>
    <t>loges</t>
  </si>
  <si>
    <t>1 pontralier</t>
  </si>
  <si>
    <t>Bières</t>
  </si>
  <si>
    <t>Blondie</t>
  </si>
  <si>
    <t>blondi.moore@gmail.com</t>
  </si>
  <si>
    <t>TYPE</t>
  </si>
  <si>
    <t>Description</t>
  </si>
  <si>
    <t>Date</t>
  </si>
  <si>
    <t>HT</t>
  </si>
  <si>
    <t>TTC</t>
  </si>
  <si>
    <t>Courses</t>
  </si>
  <si>
    <t>Alcool</t>
  </si>
  <si>
    <t>Snacks</t>
  </si>
  <si>
    <t>Hébergement</t>
  </si>
  <si>
    <t>TOTAL</t>
  </si>
  <si>
    <t>Pass all access</t>
  </si>
  <si>
    <t>Pass aftershow/backstage</t>
  </si>
  <si>
    <t>Pass Artiste + technicien</t>
  </si>
  <si>
    <t>V</t>
  </si>
  <si>
    <t>Not Scientists</t>
  </si>
  <si>
    <t>Poésie zéro</t>
  </si>
  <si>
    <t>Dider super</t>
  </si>
  <si>
    <t>Skip the Use</t>
  </si>
  <si>
    <t>Le Réparateur</t>
  </si>
  <si>
    <t>Total</t>
  </si>
  <si>
    <t>S</t>
  </si>
  <si>
    <t>The Foxy Ladies</t>
  </si>
  <si>
    <t>Opium du peuple</t>
  </si>
  <si>
    <t>Alestorm</t>
  </si>
  <si>
    <t>Tagada Jones</t>
  </si>
  <si>
    <t>Blondie Beat Rousse</t>
  </si>
  <si>
    <t>Repas normaux</t>
  </si>
  <si>
    <t>Repas végétariens</t>
  </si>
  <si>
    <t>Repas végétaliens</t>
  </si>
  <si>
    <t>Repas vegan</t>
  </si>
  <si>
    <t>Repas autres</t>
  </si>
  <si>
    <t xml:space="preserve">1 sans poisson ni fromage de chèvre + 3 végétariens sans fromage de chèvre + 1 un végétarien sans gluten + 1 sans gluten + 1 Sans fromage, sans pommes, sans poires, sans fruits rouges ni fromage+ 1 sans porc - hallal + un plat de pâtes à la carbonara </t>
  </si>
  <si>
    <t>Pichets de blanc</t>
  </si>
  <si>
    <t>Pichets de rouge</t>
  </si>
  <si>
    <t xml:space="preserve"> 1 sans coco et sans agneau/mouton + 1 vegan sans champignon + 2 normaux au régime (salades, fruits, viande) + 1 repas sans sauce type mayonnaise, crème fraîche béchamel, ni fromage fondu</t>
  </si>
  <si>
    <t>Colonne1</t>
  </si>
  <si>
    <t>Colonne2</t>
  </si>
  <si>
    <t>Colonne3</t>
  </si>
  <si>
    <t>Colonne4</t>
  </si>
  <si>
    <t>Déca</t>
  </si>
  <si>
    <t>Thé noir EN</t>
  </si>
  <si>
    <t>Café Arabica</t>
  </si>
  <si>
    <t>Jus d'orange</t>
  </si>
  <si>
    <t>Jus de pomme</t>
  </si>
  <si>
    <t>Jus d'ananas</t>
  </si>
  <si>
    <t>Jus de raisin</t>
  </si>
  <si>
    <t>Perrier</t>
  </si>
  <si>
    <t>Coca</t>
  </si>
  <si>
    <t>My Tea</t>
  </si>
  <si>
    <t>Ice Tea</t>
  </si>
  <si>
    <t>Limonade</t>
  </si>
  <si>
    <t>San Pellegrino citron</t>
  </si>
  <si>
    <t>Coca 0</t>
  </si>
  <si>
    <t>Sprite 0</t>
  </si>
  <si>
    <t>Eau plate</t>
  </si>
  <si>
    <t>Eau gazeuse</t>
  </si>
  <si>
    <t>Vin Rouge</t>
  </si>
  <si>
    <t>Vin Blanc</t>
  </si>
  <si>
    <t>Vin Rosé Pétillant</t>
  </si>
  <si>
    <t>corona</t>
  </si>
  <si>
    <t>Heineken</t>
  </si>
  <si>
    <t>Triple Bière Blonde</t>
  </si>
  <si>
    <t>Desperados</t>
  </si>
  <si>
    <t>Duvel Triple Hop</t>
  </si>
  <si>
    <t>Redbull 0</t>
  </si>
  <si>
    <t>Redbull</t>
  </si>
  <si>
    <t>Rhum blanc</t>
  </si>
  <si>
    <t>Rhum Ambré</t>
  </si>
  <si>
    <t>Pontarlier</t>
  </si>
  <si>
    <t>Don Papa</t>
  </si>
  <si>
    <t>Eau tonique Diet</t>
  </si>
  <si>
    <t>Whisky malt ecossais</t>
  </si>
  <si>
    <t>Gin</t>
  </si>
  <si>
    <t>Edulcorant</t>
  </si>
  <si>
    <t>Sucre</t>
  </si>
  <si>
    <t xml:space="preserve">Lait </t>
  </si>
  <si>
    <t>Lait d'amande</t>
  </si>
  <si>
    <t>Jack Daniels</t>
  </si>
  <si>
    <t>Powerade</t>
  </si>
  <si>
    <t>Jager</t>
  </si>
  <si>
    <t>Kombucha</t>
  </si>
  <si>
    <t>Fruits secs</t>
  </si>
  <si>
    <t>Viande froide</t>
  </si>
  <si>
    <t>Fromage sans lait ni fromage blanc</t>
  </si>
  <si>
    <t>Barre chocolatées vegan</t>
  </si>
  <si>
    <t>Biscuits vegan</t>
  </si>
  <si>
    <t>Barres de céréales/choco</t>
  </si>
  <si>
    <t>Snacks Salés</t>
  </si>
  <si>
    <t>Granolas</t>
  </si>
  <si>
    <t>Tablettes de chocolat au lait</t>
  </si>
  <si>
    <t>Tablette de chocolat au riz soufflé</t>
  </si>
  <si>
    <t>Miel</t>
  </si>
  <si>
    <t>Cassonade</t>
  </si>
  <si>
    <t>Citrons verts</t>
  </si>
  <si>
    <t>Citrons</t>
  </si>
  <si>
    <t>Gingembre</t>
  </si>
  <si>
    <t>Salades maison</t>
  </si>
  <si>
    <t>Vinaigrette maison</t>
  </si>
  <si>
    <t>Pains locaux (complet, céréales, baguette)</t>
  </si>
  <si>
    <t>Paté local</t>
  </si>
  <si>
    <t>Fromages locaux</t>
  </si>
  <si>
    <t>Desserts lactés</t>
  </si>
  <si>
    <t>Condiments</t>
  </si>
  <si>
    <t>Tartes salées</t>
  </si>
  <si>
    <t>Tartes sucrées</t>
  </si>
  <si>
    <t>Beurre</t>
  </si>
  <si>
    <t>Sandwichs végé</t>
  </si>
  <si>
    <t>Sandwich sans sauce ni fromage</t>
  </si>
  <si>
    <t>Sandwichs sans poisson</t>
  </si>
  <si>
    <t>pizza</t>
  </si>
  <si>
    <t>Sandwichs vegan</t>
  </si>
  <si>
    <t>Sandwichs normaux</t>
  </si>
  <si>
    <t>Spécialités locales</t>
  </si>
  <si>
    <t>Petites serviettes noires</t>
  </si>
  <si>
    <t>Moyennes serviettes noires</t>
  </si>
  <si>
    <t>Grandes serviettes noires</t>
  </si>
  <si>
    <t>Grand miroir</t>
  </si>
  <si>
    <t>Portant cintres</t>
  </si>
  <si>
    <t>Table à maquillage</t>
  </si>
  <si>
    <t>Mouchoirs</t>
  </si>
  <si>
    <t>Cendriers</t>
  </si>
  <si>
    <t>Gel hydro</t>
  </si>
  <si>
    <t>Gobelets</t>
  </si>
  <si>
    <t>Verres</t>
  </si>
  <si>
    <t>Pilles AA</t>
  </si>
  <si>
    <t>Piles 9V (Duracell ou Energizer)</t>
  </si>
  <si>
    <t>Setlists</t>
  </si>
  <si>
    <t>Micro-ondes</t>
  </si>
  <si>
    <t>Gaffer noir</t>
  </si>
  <si>
    <t>Marqueurs</t>
  </si>
  <si>
    <t>Gaff B</t>
  </si>
  <si>
    <t>Glaçons</t>
  </si>
  <si>
    <t>Lingettes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</si>
</sst>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#&quot; &quot;##&quot; &quot;##&quot; &quot;##&quot; &quot;##"/>
    <numFmt numFmtId="165" formatCode="_-* #,##0.00\ [$€-40C]_-;\-* #,##0.00\ [$€-40C]_-;_-* &quot;-&quot;??\ [$€-40C]_-;_-@_-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48"/>
      <color theme="2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4421C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76E2F"/>
        <bgColor indexed="64"/>
      </patternFill>
    </fill>
    <fill>
      <patternFill patternType="solid">
        <fgColor rgb="FF542A1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theme="0" tint="-0.14999847407452621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 tint="-0.14999847407452621"/>
      </patternFill>
    </fill>
    <fill>
      <patternFill patternType="solid">
        <fgColor rgb="FF54813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42A18"/>
      </left>
      <right style="thin">
        <color rgb="FF542A18"/>
      </right>
      <top style="thin">
        <color rgb="FF542A18"/>
      </top>
      <bottom style="thin">
        <color rgb="FF542A18"/>
      </bottom>
      <diagonal/>
    </border>
    <border>
      <left style="thin">
        <color rgb="FF542A18"/>
      </left>
      <right style="thin">
        <color rgb="FF542A18"/>
      </right>
      <top/>
      <bottom style="thin">
        <color rgb="FF542A18"/>
      </bottom>
      <diagonal/>
    </border>
    <border>
      <left style="thin">
        <color rgb="FF04421C"/>
      </left>
      <right style="thin">
        <color rgb="FF04421C"/>
      </right>
      <top style="thin">
        <color rgb="FF04421C"/>
      </top>
      <bottom style="thin">
        <color rgb="FF04421C"/>
      </bottom>
      <diagonal/>
    </border>
    <border>
      <left/>
      <right style="thin">
        <color rgb="FF542A18"/>
      </right>
      <top style="thin">
        <color rgb="FF542A18"/>
      </top>
      <bottom style="thin">
        <color rgb="FF542A18"/>
      </bottom>
      <diagonal/>
    </border>
    <border>
      <left style="thin">
        <color rgb="FF542A18"/>
      </left>
      <right style="thin">
        <color rgb="FF542A18"/>
      </right>
      <top style="thin">
        <color rgb="FF542A18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542A18"/>
      </top>
      <bottom style="thin">
        <color rgb="FF542A18"/>
      </bottom>
      <diagonal/>
    </border>
    <border>
      <left style="thin">
        <color rgb="FF542A18"/>
      </left>
      <right style="thin">
        <color rgb="FF542A18"/>
      </right>
      <top/>
      <bottom/>
      <diagonal/>
    </border>
    <border>
      <left/>
      <right style="thin">
        <color rgb="FF542A18"/>
      </right>
      <top style="thin">
        <color rgb="FF542A18"/>
      </top>
      <bottom/>
      <diagonal/>
    </border>
    <border>
      <left/>
      <right style="thin">
        <color rgb="FF542A18"/>
      </right>
      <top/>
      <bottom style="thin">
        <color rgb="FF542A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3">
    <xf numFmtId="0" fontId="0" fillId="0" borderId="0" xfId="0"/>
    <xf numFmtId="0" fontId="5" fillId="2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1" fillId="0" borderId="7" xfId="0" applyFont="1" applyBorder="1"/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0" xfId="0" applyFill="1" applyAlignment="1">
      <alignment horizontal="left" vertical="center"/>
    </xf>
    <xf numFmtId="0" fontId="0" fillId="10" borderId="1" xfId="0" applyFill="1" applyBorder="1"/>
    <xf numFmtId="0" fontId="0" fillId="9" borderId="1" xfId="0" applyFill="1" applyBorder="1"/>
    <xf numFmtId="0" fontId="0" fillId="10" borderId="1" xfId="0" applyFill="1" applyBorder="1" applyAlignment="1">
      <alignment horizontal="left"/>
    </xf>
    <xf numFmtId="0" fontId="0" fillId="9" borderId="1" xfId="0" applyFill="1" applyBorder="1" applyAlignment="1">
      <alignment horizontal="left" vertical="center"/>
    </xf>
    <xf numFmtId="0" fontId="6" fillId="0" borderId="1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8" fillId="3" borderId="3" xfId="0" applyFont="1" applyFill="1" applyBorder="1" applyAlignment="1">
      <alignment vertical="center"/>
    </xf>
    <xf numFmtId="0" fontId="9" fillId="0" borderId="0" xfId="0" applyFont="1"/>
    <xf numFmtId="0" fontId="9" fillId="0" borderId="19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11" fillId="0" borderId="17" xfId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18" xfId="0" applyFont="1" applyBorder="1" applyAlignment="1">
      <alignment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10" borderId="39" xfId="0" applyFill="1" applyBorder="1"/>
    <xf numFmtId="0" fontId="1" fillId="0" borderId="1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4" fontId="0" fillId="0" borderId="0" xfId="0" applyNumberFormat="1"/>
    <xf numFmtId="165" fontId="0" fillId="0" borderId="0" xfId="0" applyNumberFormat="1"/>
    <xf numFmtId="0" fontId="0" fillId="13" borderId="0" xfId="0" applyFill="1"/>
    <xf numFmtId="165" fontId="0" fillId="13" borderId="0" xfId="0" applyNumberFormat="1" applyFill="1"/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1" fillId="0" borderId="23" xfId="1" applyBorder="1" applyAlignment="1">
      <alignment vertical="center" wrapText="1"/>
    </xf>
    <xf numFmtId="0" fontId="11" fillId="0" borderId="25" xfId="1" applyBorder="1" applyAlignment="1">
      <alignment vertical="center" wrapText="1"/>
    </xf>
    <xf numFmtId="164" fontId="9" fillId="0" borderId="23" xfId="0" applyNumberFormat="1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10" fillId="11" borderId="3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10" fillId="11" borderId="25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27" xfId="0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/>
    </xf>
    <xf numFmtId="0" fontId="14" fillId="12" borderId="45" xfId="0" applyFont="1" applyFill="1" applyBorder="1" applyAlignment="1">
      <alignment horizontal="center" vertical="center"/>
    </xf>
    <xf numFmtId="0" fontId="10" fillId="11" borderId="30" xfId="0" applyFont="1" applyFill="1" applyBorder="1" applyAlignment="1">
      <alignment horizontal="center" vertical="center" wrapText="1"/>
    </xf>
    <xf numFmtId="0" fontId="14" fillId="12" borderId="40" xfId="0" applyFont="1" applyFill="1" applyBorder="1" applyAlignment="1">
      <alignment horizontal="center" vertical="center"/>
    </xf>
    <xf numFmtId="0" fontId="14" fillId="12" borderId="43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2" borderId="44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4">
    <dxf>
      <numFmt numFmtId="0" formatCode="General"/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1" defaultTableStyle="TableStyleMedium2" defaultPivotStyle="PivotStyleLight16">
    <tableStyle name="Style de tableau 1" pivot="0" count="1" xr9:uid="{431439DB-1E56-4ACB-9A4D-E30B2018FC51}">
      <tableStyleElement type="firstColumnStripe" size="5"/>
    </tableStyle>
  </tableStyles>
  <colors>
    <mruColors>
      <color rgb="FF542A18"/>
      <color rgb="FF04421C"/>
      <color rgb="FF076E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167640</xdr:colOff>
      <xdr:row>4</xdr:row>
      <xdr:rowOff>131523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47FC19-5BD7-B4C1-BC17-B8B25F360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7625"/>
          <a:ext cx="897255" cy="840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777240</xdr:colOff>
      <xdr:row>0</xdr:row>
      <xdr:rowOff>1</xdr:rowOff>
    </xdr:from>
    <xdr:to>
      <xdr:col>2</xdr:col>
      <xdr:colOff>114299</xdr:colOff>
      <xdr:row>4</xdr:row>
      <xdr:rowOff>212838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A53E43-D749-4BDA-975A-1F5B6C413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1"/>
          <a:ext cx="918209" cy="955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777240</xdr:colOff>
      <xdr:row>0</xdr:row>
      <xdr:rowOff>2</xdr:rowOff>
    </xdr:from>
    <xdr:to>
      <xdr:col>2</xdr:col>
      <xdr:colOff>85725</xdr:colOff>
      <xdr:row>4</xdr:row>
      <xdr:rowOff>167944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9199D6-7BF3-46F2-91AC-467F23C6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2"/>
          <a:ext cx="889635" cy="910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781051</xdr:colOff>
      <xdr:row>0</xdr:row>
      <xdr:rowOff>1</xdr:rowOff>
    </xdr:from>
    <xdr:to>
      <xdr:col>2</xdr:col>
      <xdr:colOff>123825</xdr:colOff>
      <xdr:row>4</xdr:row>
      <xdr:rowOff>211967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CDA211-9273-4794-8DC7-8B8BFDC0D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1" y="1"/>
          <a:ext cx="923924" cy="954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167640</xdr:colOff>
      <xdr:row>4</xdr:row>
      <xdr:rowOff>150573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788CBA-AB71-4338-92A3-B78F120B6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" y="49530"/>
          <a:ext cx="904875" cy="824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167640</xdr:colOff>
      <xdr:row>4</xdr:row>
      <xdr:rowOff>150573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4194E8-B95F-49E8-AFB1-AAE4B626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" y="49530"/>
          <a:ext cx="904875" cy="824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171450</xdr:colOff>
      <xdr:row>4</xdr:row>
      <xdr:rowOff>169623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7D28F4-829A-419C-AB57-30050BA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" y="49530"/>
          <a:ext cx="908685" cy="84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171450</xdr:colOff>
      <xdr:row>4</xdr:row>
      <xdr:rowOff>169623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315E50-2C32-49E3-A929-FCB68B94A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" y="49530"/>
          <a:ext cx="908685" cy="84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49530</xdr:rowOff>
    </xdr:from>
    <xdr:to>
      <xdr:col>1</xdr:col>
      <xdr:colOff>885825</xdr:colOff>
      <xdr:row>4</xdr:row>
      <xdr:rowOff>152810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902144-A1D0-45A0-A530-A882E17CE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" y="49530"/>
          <a:ext cx="851535" cy="84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53341</xdr:colOff>
      <xdr:row>0</xdr:row>
      <xdr:rowOff>49530</xdr:rowOff>
    </xdr:from>
    <xdr:to>
      <xdr:col>2</xdr:col>
      <xdr:colOff>53341</xdr:colOff>
      <xdr:row>4</xdr:row>
      <xdr:rowOff>113746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A62375-3F85-46BD-A8B1-341E5838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6" y="49530"/>
          <a:ext cx="786765" cy="807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0</xdr:rowOff>
    </xdr:from>
    <xdr:to>
      <xdr:col>2</xdr:col>
      <xdr:colOff>64771</xdr:colOff>
      <xdr:row>4</xdr:row>
      <xdr:rowOff>115767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C64349-8F0B-41D2-8344-0FDEBDCB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0"/>
          <a:ext cx="798195" cy="85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53340</xdr:rowOff>
    </xdr:from>
    <xdr:to>
      <xdr:col>1</xdr:col>
      <xdr:colOff>790574</xdr:colOff>
      <xdr:row>4</xdr:row>
      <xdr:rowOff>93481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316268-48D6-42DA-94E6-B183EEF1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53340"/>
          <a:ext cx="752475" cy="783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920942-078C-4015-BAB7-99186E3CD11C}" name="Tableau1" displayName="Tableau1" ref="B2:F7" totalsRowShown="0">
  <autoFilter ref="B2:F7" xr:uid="{CE935404-F747-484F-9B23-D1BF7944004B}"/>
  <tableColumns count="5">
    <tableColumn id="1" xr3:uid="{AF2D013A-8376-48D5-A67E-725F21636632}" name="TYPE"/>
    <tableColumn id="2" xr3:uid="{D00F2D08-068F-4A0F-99EB-39DD556103DF}" name="Description"/>
    <tableColumn id="3" xr3:uid="{4FDD5B76-7209-4CD5-9202-145200471AFB}" name="Date"/>
    <tableColumn id="4" xr3:uid="{D9E5C9EA-C439-4976-BA11-F3BAF4DB8825}" name="HT"/>
    <tableColumn id="5" xr3:uid="{B700F484-B2A4-4F42-AD89-497476C546B9}" name="TTC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59A0E9-5F14-4F5E-9C0F-444F07D8804E}" name="Tableau2" displayName="Tableau2" ref="B2:E87" totalsRowShown="0" headerRowDxfId="3" headerRowBorderDxfId="1" tableBorderDxfId="2">
  <autoFilter ref="B2:E87" xr:uid="{0C59A0E9-5F14-4F5E-9C0F-444F07D8804E}"/>
  <tableColumns count="4">
    <tableColumn id="1" xr3:uid="{988DC073-206F-4DDE-A7D4-D88C7F664602}" name="Colonne1"/>
    <tableColumn id="2" xr3:uid="{FDCC3D1A-AF8E-4394-8547-EDCFC3186908}" name="Colonne2">
      <calculatedColumnFormula>1</calculatedColumnFormula>
    </tableColumn>
    <tableColumn id="3" xr3:uid="{6EABE3FA-C133-4757-B3AE-9C96FE2B3F65}" name="Colonne3"/>
    <tableColumn id="4" xr3:uid="{03FEB06E-8A64-44D7-A7F3-3AF44DCD530D}" name="Colonne4" dataDxfId="0">
      <calculatedColumnFormula>2+2+1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notscientitst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kristof@rtn-touring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david@dropprod.fr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6" Type="http://schemas.openxmlformats.org/officeDocument/2006/relationships/drawing" Target="../drawings/drawing12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blondi.moore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stephanebougnoux@hot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vicent.emilien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lereparateurpunk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idilarsen.regie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thibault@regisregis.fr" TargetMode="External"/><Relationship Id="rId2" Type="http://schemas.openxmlformats.org/officeDocument/2006/relationships/hyperlink" Target="mailto:morganefrezard@gmail.com" TargetMode="External"/><Relationship Id="rId1" Type="http://schemas.openxmlformats.org/officeDocument/2006/relationships/hyperlink" Target="mailto:jean.thurel@lesgueulesdebois.fr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tour.s.guillaum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A1B5-FA5A-4B4F-AB94-CB98B1D7B1F1}">
  <sheetPr>
    <pageSetUpPr fitToPage="1"/>
  </sheetPr>
  <dimension ref="B3:M42"/>
  <sheetViews>
    <sheetView workbookViewId="0">
      <selection activeCell="H42" sqref="B1:I42"/>
    </sheetView>
  </sheetViews>
  <sheetFormatPr defaultColWidth="11.5703125" defaultRowHeight="14.45"/>
  <cols>
    <col min="1" max="2" width="11.5703125" style="42"/>
    <col min="3" max="3" width="11.5703125" style="42" customWidth="1"/>
    <col min="4" max="4" width="11.5703125" style="42"/>
    <col min="5" max="6" width="13.28515625" style="42" bestFit="1" customWidth="1"/>
    <col min="7" max="16384" width="11.5703125" style="42"/>
  </cols>
  <sheetData>
    <row r="3" spans="2:13" ht="15" customHeight="1">
      <c r="G3" s="70" t="s">
        <v>0</v>
      </c>
      <c r="H3" s="70"/>
    </row>
    <row r="4" spans="2:13" ht="15" customHeight="1">
      <c r="G4" s="71" t="s">
        <v>1</v>
      </c>
      <c r="H4" s="71"/>
    </row>
    <row r="5" spans="2:13" ht="15" thickBot="1"/>
    <row r="6" spans="2:13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13" ht="15" thickBot="1">
      <c r="B7" s="54" t="s">
        <v>4</v>
      </c>
      <c r="C7" s="83"/>
      <c r="D7" s="78"/>
      <c r="F7" s="92" t="s">
        <v>5</v>
      </c>
      <c r="G7" s="93"/>
      <c r="H7" s="93"/>
      <c r="I7" s="94"/>
    </row>
    <row r="8" spans="2:13" ht="15" thickBot="1">
      <c r="B8" s="54" t="s">
        <v>6</v>
      </c>
      <c r="C8" s="83"/>
      <c r="D8" s="40">
        <v>6</v>
      </c>
    </row>
    <row r="9" spans="2:13" ht="15" thickBot="1"/>
    <row r="10" spans="2:13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13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13" ht="15" thickBot="1">
      <c r="B12" s="54" t="s">
        <v>12</v>
      </c>
      <c r="C12" s="55"/>
      <c r="D12" s="54" t="s">
        <v>13</v>
      </c>
      <c r="E12" s="55"/>
      <c r="F12" s="54" t="s">
        <v>14</v>
      </c>
      <c r="G12" s="55"/>
      <c r="H12" s="54" t="s">
        <v>15</v>
      </c>
      <c r="I12" s="55"/>
    </row>
    <row r="13" spans="2:13" ht="15" thickBot="1"/>
    <row r="14" spans="2:13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13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13" ht="34.15" customHeight="1" thickBot="1">
      <c r="B16" s="43" t="s">
        <v>20</v>
      </c>
      <c r="C16" s="35" t="s">
        <v>21</v>
      </c>
      <c r="D16" s="37"/>
      <c r="E16" s="35">
        <v>6</v>
      </c>
      <c r="F16" s="54" t="s">
        <v>22</v>
      </c>
      <c r="G16" s="83"/>
      <c r="H16" s="83"/>
      <c r="I16" s="55"/>
      <c r="M16" s="42" t="s">
        <v>23</v>
      </c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26</v>
      </c>
      <c r="C20" s="76" t="s">
        <v>27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26.45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 t="s">
        <v>29</v>
      </c>
      <c r="D23" s="73"/>
      <c r="E23" s="44">
        <v>384484074</v>
      </c>
      <c r="F23" s="44">
        <v>670417676</v>
      </c>
      <c r="G23" s="72"/>
      <c r="H23" s="88"/>
      <c r="I23" s="73"/>
    </row>
    <row r="24" spans="2:9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9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9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9" ht="26.45" customHeight="1" thickBot="1">
      <c r="B27" s="34" t="s">
        <v>20</v>
      </c>
      <c r="C27" s="40">
        <v>6</v>
      </c>
      <c r="D27" s="65"/>
      <c r="E27" s="65"/>
      <c r="F27" s="72"/>
      <c r="G27" s="73"/>
      <c r="H27" s="72"/>
      <c r="I27" s="73"/>
    </row>
    <row r="28" spans="2:9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9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9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9" ht="48.6" customHeight="1" thickBot="1">
      <c r="B31" s="40" t="s">
        <v>39</v>
      </c>
      <c r="C31" s="40" t="s">
        <v>40</v>
      </c>
      <c r="D31" s="40" t="s">
        <v>41</v>
      </c>
      <c r="E31" s="40" t="s">
        <v>42</v>
      </c>
      <c r="F31" s="40" t="s">
        <v>43</v>
      </c>
      <c r="G31" s="40" t="s">
        <v>44</v>
      </c>
      <c r="I31" s="40" t="s">
        <v>45</v>
      </c>
    </row>
    <row r="32" spans="2:9" ht="15" customHeight="1" thickBot="1">
      <c r="B32" s="40" t="s">
        <v>46</v>
      </c>
      <c r="C32" s="40" t="s">
        <v>47</v>
      </c>
      <c r="D32" s="40" t="s">
        <v>48</v>
      </c>
      <c r="E32" s="40" t="s">
        <v>49</v>
      </c>
      <c r="F32" s="40"/>
      <c r="G32" s="40"/>
      <c r="H32" s="40"/>
      <c r="I32" s="40"/>
    </row>
    <row r="33" spans="2:9" ht="27" thickBot="1">
      <c r="B33" s="40" t="s">
        <v>50</v>
      </c>
      <c r="C33" s="40" t="s">
        <v>51</v>
      </c>
      <c r="D33" s="40" t="s">
        <v>52</v>
      </c>
      <c r="E33" s="40" t="s">
        <v>53</v>
      </c>
      <c r="F33" s="40"/>
      <c r="G33" s="40"/>
      <c r="H33" s="40"/>
      <c r="I33" s="40"/>
    </row>
    <row r="34" spans="2:9" ht="15" thickBot="1">
      <c r="B34" s="40" t="s">
        <v>54</v>
      </c>
      <c r="C34" s="40" t="s">
        <v>55</v>
      </c>
      <c r="D34" s="40" t="s">
        <v>56</v>
      </c>
      <c r="E34" s="40"/>
      <c r="F34" s="40"/>
      <c r="G34" s="40"/>
      <c r="H34" s="40"/>
      <c r="I34" s="40"/>
    </row>
    <row r="35" spans="2:9" ht="15" thickBot="1">
      <c r="B35" s="40" t="s">
        <v>57</v>
      </c>
      <c r="C35" s="40" t="s">
        <v>58</v>
      </c>
      <c r="D35" s="40"/>
      <c r="E35" s="40"/>
      <c r="F35" s="40"/>
      <c r="G35" s="40"/>
      <c r="H35" s="40"/>
      <c r="I35" s="40"/>
    </row>
    <row r="36" spans="2:9" ht="40.15" thickBot="1">
      <c r="B36" s="40" t="s">
        <v>59</v>
      </c>
      <c r="C36" s="40" t="s">
        <v>60</v>
      </c>
      <c r="D36" s="40"/>
      <c r="E36" s="40"/>
      <c r="F36" s="40"/>
      <c r="G36" s="40"/>
      <c r="H36" s="40"/>
      <c r="I36" s="40"/>
    </row>
    <row r="37" spans="2:9" ht="15" thickBot="1"/>
    <row r="38" spans="2:9" ht="15" thickBot="1">
      <c r="B38" s="62" t="s">
        <v>61</v>
      </c>
      <c r="C38" s="66"/>
      <c r="D38" s="66"/>
      <c r="E38" s="66"/>
      <c r="F38" s="66"/>
      <c r="G38" s="66"/>
      <c r="H38" s="66"/>
      <c r="I38" s="67"/>
    </row>
    <row r="39" spans="2:9" ht="15" thickBot="1">
      <c r="B39" s="60" t="s">
        <v>62</v>
      </c>
      <c r="C39" s="61"/>
      <c r="D39" s="54" t="s">
        <v>63</v>
      </c>
      <c r="E39" s="55"/>
      <c r="F39" s="56" t="s">
        <v>64</v>
      </c>
      <c r="G39" s="57"/>
      <c r="H39" s="54" t="s">
        <v>65</v>
      </c>
      <c r="I39" s="55"/>
    </row>
    <row r="40" spans="2:9" ht="15" thickBot="1">
      <c r="B40" s="60" t="s">
        <v>66</v>
      </c>
      <c r="C40" s="61"/>
      <c r="D40" s="54" t="s">
        <v>67</v>
      </c>
      <c r="E40" s="55"/>
      <c r="F40" s="36" t="s">
        <v>68</v>
      </c>
      <c r="G40" s="37"/>
      <c r="H40" s="54" t="s">
        <v>69</v>
      </c>
      <c r="I40" s="55"/>
    </row>
    <row r="41" spans="2:9" ht="15" thickBot="1">
      <c r="B41" s="60" t="s">
        <v>70</v>
      </c>
      <c r="C41" s="61"/>
      <c r="D41" s="54" t="s">
        <v>71</v>
      </c>
      <c r="E41" s="55"/>
      <c r="F41" s="56" t="s">
        <v>72</v>
      </c>
      <c r="G41" s="57"/>
      <c r="H41" s="54" t="s">
        <v>73</v>
      </c>
      <c r="I41" s="55"/>
    </row>
    <row r="42" spans="2:9" ht="15" thickBot="1">
      <c r="B42" s="60" t="s">
        <v>74</v>
      </c>
      <c r="C42" s="61"/>
      <c r="D42" s="54" t="s">
        <v>75</v>
      </c>
      <c r="E42" s="55"/>
      <c r="F42" s="56" t="s">
        <v>76</v>
      </c>
      <c r="G42" s="57"/>
      <c r="H42" s="58">
        <v>769010649</v>
      </c>
      <c r="I42" s="59"/>
    </row>
  </sheetData>
  <mergeCells count="52">
    <mergeCell ref="B6:D6"/>
    <mergeCell ref="F6:I6"/>
    <mergeCell ref="B7:D7"/>
    <mergeCell ref="F7:I7"/>
    <mergeCell ref="F11:G11"/>
    <mergeCell ref="H11:I11"/>
    <mergeCell ref="B8:C8"/>
    <mergeCell ref="B12:C12"/>
    <mergeCell ref="D12:E12"/>
    <mergeCell ref="F12:G12"/>
    <mergeCell ref="H12:I12"/>
    <mergeCell ref="B39:C39"/>
    <mergeCell ref="D39:E39"/>
    <mergeCell ref="F39:G39"/>
    <mergeCell ref="H39:I39"/>
    <mergeCell ref="F30:H30"/>
    <mergeCell ref="D30:E30"/>
    <mergeCell ref="B29:I29"/>
    <mergeCell ref="C23:D23"/>
    <mergeCell ref="G23:I23"/>
    <mergeCell ref="G3:H3"/>
    <mergeCell ref="G4:H4"/>
    <mergeCell ref="D26:E26"/>
    <mergeCell ref="D27:E27"/>
    <mergeCell ref="F27:G27"/>
    <mergeCell ref="H27:I27"/>
    <mergeCell ref="B19:I19"/>
    <mergeCell ref="B20:B22"/>
    <mergeCell ref="C20:I22"/>
    <mergeCell ref="B14:I14"/>
    <mergeCell ref="F15:I15"/>
    <mergeCell ref="F16:I16"/>
    <mergeCell ref="B17:I17"/>
    <mergeCell ref="B10:I10"/>
    <mergeCell ref="B11:C11"/>
    <mergeCell ref="D11:E11"/>
    <mergeCell ref="D42:E42"/>
    <mergeCell ref="F42:G42"/>
    <mergeCell ref="H42:I42"/>
    <mergeCell ref="B42:C42"/>
    <mergeCell ref="B25:I25"/>
    <mergeCell ref="H26:I26"/>
    <mergeCell ref="F26:G26"/>
    <mergeCell ref="B41:C41"/>
    <mergeCell ref="D41:E41"/>
    <mergeCell ref="F41:G41"/>
    <mergeCell ref="H41:I41"/>
    <mergeCell ref="B40:C40"/>
    <mergeCell ref="D40:E40"/>
    <mergeCell ref="H40:I40"/>
    <mergeCell ref="B38:I38"/>
    <mergeCell ref="B30:C30"/>
  </mergeCells>
  <phoneticPr fontId="2" type="noConversion"/>
  <hyperlinks>
    <hyperlink ref="F39" r:id="rId1" display="mailto:jean.thurel@lesgueulesdebois.fr" xr:uid="{3E1BA6B7-CAF6-46CB-AE9E-59CA9B749B73}"/>
    <hyperlink ref="F40" r:id="rId2" display="mailto:morganefrezard@gmail.com" xr:uid="{DB802217-584C-4206-AE71-BEBD3BC90336}"/>
    <hyperlink ref="F41" r:id="rId3" display="mailto:thibault@regisregis.fr" xr:uid="{44277C9B-777C-44B9-96CC-54D1F4E8E1BA}"/>
    <hyperlink ref="F42" r:id="rId4" xr:uid="{B3DE17D9-B3F8-4AE2-AD27-95E09BDB4323}"/>
  </hyperlinks>
  <pageMargins left="0.25" right="0.25" top="0.75" bottom="0.75" header="0.3" footer="0.3"/>
  <pageSetup paperSize="9" scale="64" fitToHeight="0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BC62-42C0-4DDA-9A3F-0AD38D6BACB2}">
  <dimension ref="C2:G15"/>
  <sheetViews>
    <sheetView topLeftCell="B1" workbookViewId="0">
      <selection activeCell="C3" sqref="C3:G3"/>
    </sheetView>
  </sheetViews>
  <sheetFormatPr defaultColWidth="11.42578125" defaultRowHeight="14.45"/>
  <cols>
    <col min="3" max="3" width="28.85546875" bestFit="1" customWidth="1"/>
    <col min="4" max="4" width="17.28515625" bestFit="1" customWidth="1"/>
    <col min="5" max="7" width="28.85546875" bestFit="1" customWidth="1"/>
  </cols>
  <sheetData>
    <row r="2" spans="3:7" ht="15" thickBot="1"/>
    <row r="3" spans="3:7" ht="15" thickBot="1">
      <c r="C3" s="103" t="s">
        <v>218</v>
      </c>
      <c r="D3" s="104"/>
      <c r="E3" s="104"/>
      <c r="F3" s="104"/>
      <c r="G3" s="104"/>
    </row>
    <row r="4" spans="3:7">
      <c r="C4" s="102" t="s">
        <v>219</v>
      </c>
      <c r="D4" s="102" t="s">
        <v>220</v>
      </c>
      <c r="E4" s="102" t="s">
        <v>221</v>
      </c>
      <c r="F4" s="102" t="s">
        <v>332</v>
      </c>
      <c r="G4" s="102" t="s">
        <v>332</v>
      </c>
    </row>
    <row r="5" spans="3:7">
      <c r="C5" s="102"/>
      <c r="D5" s="102"/>
      <c r="E5" s="102"/>
      <c r="F5" s="102"/>
      <c r="G5" s="102"/>
    </row>
    <row r="6" spans="3:7">
      <c r="C6" s="48" t="s">
        <v>339</v>
      </c>
      <c r="D6" s="48" t="s">
        <v>223</v>
      </c>
      <c r="E6" s="48" t="s">
        <v>223</v>
      </c>
      <c r="F6" s="48" t="s">
        <v>333</v>
      </c>
      <c r="G6" s="48" t="s">
        <v>340</v>
      </c>
    </row>
    <row r="7" spans="3:7">
      <c r="C7" s="49" t="s">
        <v>224</v>
      </c>
      <c r="D7" s="49" t="s">
        <v>225</v>
      </c>
      <c r="E7" s="49" t="s">
        <v>225</v>
      </c>
      <c r="F7" s="49" t="s">
        <v>334</v>
      </c>
      <c r="G7" s="49" t="s">
        <v>341</v>
      </c>
    </row>
    <row r="8" spans="3:7">
      <c r="C8" s="49" t="s">
        <v>226</v>
      </c>
      <c r="D8" s="49"/>
      <c r="E8" s="49">
        <v>50</v>
      </c>
      <c r="F8" s="49">
        <v>50</v>
      </c>
      <c r="G8" s="49">
        <v>151</v>
      </c>
    </row>
    <row r="9" spans="3:7">
      <c r="C9" s="49" t="s">
        <v>227</v>
      </c>
      <c r="D9" s="49"/>
      <c r="E9" s="49" t="s">
        <v>228</v>
      </c>
      <c r="F9" s="49" t="s">
        <v>228</v>
      </c>
      <c r="G9" s="49" t="s">
        <v>342</v>
      </c>
    </row>
    <row r="10" spans="3:7">
      <c r="C10" s="49" t="s">
        <v>229</v>
      </c>
      <c r="D10" s="49" t="s">
        <v>230</v>
      </c>
      <c r="E10" s="49" t="s">
        <v>231</v>
      </c>
      <c r="F10" s="49" t="s">
        <v>335</v>
      </c>
      <c r="G10" s="49" t="s">
        <v>343</v>
      </c>
    </row>
    <row r="11" spans="3:7">
      <c r="C11" s="49" t="s">
        <v>232</v>
      </c>
      <c r="D11" s="49"/>
      <c r="E11" s="49" t="s">
        <v>233</v>
      </c>
      <c r="F11" s="49" t="s">
        <v>336</v>
      </c>
      <c r="G11" s="49" t="s">
        <v>344</v>
      </c>
    </row>
    <row r="12" spans="3:7">
      <c r="C12" s="49" t="s">
        <v>234</v>
      </c>
      <c r="D12" s="49"/>
      <c r="E12" s="49" t="s">
        <v>235</v>
      </c>
      <c r="F12" s="49" t="s">
        <v>337</v>
      </c>
      <c r="G12" s="49" t="s">
        <v>345</v>
      </c>
    </row>
    <row r="13" spans="3:7">
      <c r="C13" s="49" t="s">
        <v>236</v>
      </c>
      <c r="D13" s="49" t="s">
        <v>237</v>
      </c>
      <c r="E13" s="49" t="s">
        <v>238</v>
      </c>
      <c r="F13" s="49" t="s">
        <v>238</v>
      </c>
      <c r="G13" s="49" t="s">
        <v>238</v>
      </c>
    </row>
    <row r="14" spans="3:7">
      <c r="C14" s="49" t="s">
        <v>239</v>
      </c>
      <c r="D14" s="49" t="s">
        <v>240</v>
      </c>
      <c r="E14" s="49" t="s">
        <v>240</v>
      </c>
      <c r="F14" s="49" t="s">
        <v>338</v>
      </c>
      <c r="G14" s="49" t="s">
        <v>240</v>
      </c>
    </row>
    <row r="15" spans="3:7">
      <c r="C15" s="49" t="s">
        <v>241</v>
      </c>
      <c r="D15" s="49" t="s">
        <v>242</v>
      </c>
      <c r="E15" s="49" t="s">
        <v>242</v>
      </c>
      <c r="F15" s="49" t="s">
        <v>242</v>
      </c>
      <c r="G15" s="49" t="s">
        <v>346</v>
      </c>
    </row>
  </sheetData>
  <mergeCells count="6">
    <mergeCell ref="C3:G3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0E97-9332-446D-ADB7-6705A5731C55}">
  <sheetPr>
    <pageSetUpPr fitToPage="1"/>
  </sheetPr>
  <dimension ref="B3:I42"/>
  <sheetViews>
    <sheetView workbookViewId="0">
      <selection activeCell="H42" sqref="B1:I42"/>
    </sheetView>
  </sheetViews>
  <sheetFormatPr defaultColWidth="11.5703125" defaultRowHeight="14.45"/>
  <cols>
    <col min="1" max="4" width="11.5703125" style="42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347</v>
      </c>
      <c r="H4" s="71"/>
    </row>
    <row r="5" spans="2:9" ht="24.6" customHeight="1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244</v>
      </c>
      <c r="C7" s="83"/>
      <c r="D7" s="55"/>
      <c r="F7" s="92" t="s">
        <v>5</v>
      </c>
      <c r="G7" s="93"/>
      <c r="H7" s="93"/>
      <c r="I7" s="94"/>
    </row>
    <row r="8" spans="2:9" ht="15" thickBot="1">
      <c r="B8" s="54" t="s">
        <v>6</v>
      </c>
      <c r="C8" s="83"/>
      <c r="D8" s="40">
        <v>16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 t="s">
        <v>348</v>
      </c>
      <c r="C12" s="55"/>
      <c r="D12" s="54"/>
      <c r="E12" s="55"/>
      <c r="F12" s="54"/>
      <c r="G12" s="55"/>
      <c r="H12" s="54"/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46.9" customHeight="1" thickBot="1">
      <c r="B16" s="43" t="s">
        <v>20</v>
      </c>
      <c r="C16" s="35"/>
      <c r="D16" s="37"/>
      <c r="E16" s="35" t="s">
        <v>349</v>
      </c>
      <c r="F16" s="54" t="s">
        <v>350</v>
      </c>
      <c r="G16" s="83"/>
      <c r="H16" s="83"/>
      <c r="I16" s="55"/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351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37.15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/>
      <c r="D23" s="73"/>
      <c r="E23" s="44"/>
      <c r="F23" s="44"/>
      <c r="G23" s="72"/>
      <c r="H23" s="88"/>
      <c r="I23" s="73"/>
    </row>
    <row r="24" spans="2:9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9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9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9" ht="26.45" customHeight="1" thickBot="1">
      <c r="B27" s="34" t="s">
        <v>20</v>
      </c>
      <c r="C27" s="40">
        <v>16</v>
      </c>
      <c r="D27" s="65"/>
      <c r="E27" s="65"/>
      <c r="F27" s="72"/>
      <c r="G27" s="73"/>
      <c r="H27" s="72" t="s">
        <v>352</v>
      </c>
      <c r="I27" s="73"/>
    </row>
    <row r="28" spans="2:9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9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9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9" ht="48.6" customHeight="1" thickBot="1">
      <c r="B31" s="40" t="s">
        <v>353</v>
      </c>
      <c r="C31" s="40" t="s">
        <v>354</v>
      </c>
      <c r="D31" s="40" t="s">
        <v>355</v>
      </c>
      <c r="E31" s="40"/>
      <c r="F31" s="40" t="s">
        <v>356</v>
      </c>
      <c r="G31" s="40" t="s">
        <v>201</v>
      </c>
      <c r="H31" s="40" t="s">
        <v>357</v>
      </c>
      <c r="I31" s="40"/>
    </row>
    <row r="32" spans="2:9" ht="48.6" customHeight="1" thickBot="1">
      <c r="B32" s="40" t="s">
        <v>358</v>
      </c>
      <c r="C32" s="40" t="s">
        <v>359</v>
      </c>
      <c r="D32" s="40" t="s">
        <v>257</v>
      </c>
      <c r="E32" s="40"/>
      <c r="F32" s="40" t="s">
        <v>132</v>
      </c>
      <c r="G32" s="40" t="s">
        <v>360</v>
      </c>
      <c r="H32" s="40" t="s">
        <v>361</v>
      </c>
      <c r="I32" s="40"/>
    </row>
    <row r="33" spans="2:9" ht="48.6" customHeight="1" thickBot="1">
      <c r="B33" s="40" t="s">
        <v>362</v>
      </c>
      <c r="C33" s="40" t="s">
        <v>363</v>
      </c>
      <c r="D33" s="40" t="s">
        <v>364</v>
      </c>
      <c r="E33" s="40"/>
      <c r="F33" s="40"/>
      <c r="G33" s="40"/>
      <c r="H33" s="40"/>
      <c r="I33" s="40"/>
    </row>
    <row r="34" spans="2:9" ht="48.6" customHeight="1" thickBot="1">
      <c r="B34" s="40" t="s">
        <v>365</v>
      </c>
      <c r="C34" s="40" t="s">
        <v>366</v>
      </c>
      <c r="D34" s="40"/>
      <c r="E34" s="40"/>
      <c r="F34" s="40"/>
      <c r="G34" s="40"/>
      <c r="H34" s="40"/>
      <c r="I34" s="40"/>
    </row>
    <row r="35" spans="2:9" ht="48.6" customHeight="1" thickBot="1">
      <c r="B35" s="40" t="s">
        <v>367</v>
      </c>
      <c r="C35" s="40" t="s">
        <v>368</v>
      </c>
      <c r="D35" s="40"/>
      <c r="E35" s="40"/>
      <c r="F35" s="40"/>
      <c r="G35" s="40"/>
      <c r="H35" s="40"/>
      <c r="I35" s="40"/>
    </row>
    <row r="36" spans="2:9" ht="48.6" customHeight="1" thickBot="1">
      <c r="B36" s="40" t="s">
        <v>369</v>
      </c>
      <c r="C36" s="40" t="s">
        <v>370</v>
      </c>
      <c r="D36" s="40"/>
      <c r="E36" s="40"/>
      <c r="F36" s="40"/>
      <c r="G36" s="40"/>
      <c r="H36" s="40"/>
      <c r="I36" s="40"/>
    </row>
    <row r="37" spans="2:9" ht="15" thickBot="1">
      <c r="B37" s="39"/>
      <c r="C37" s="39"/>
      <c r="D37" s="39"/>
      <c r="E37" s="39"/>
      <c r="F37" s="39"/>
      <c r="G37" s="39"/>
      <c r="H37" s="39"/>
      <c r="I37" s="39"/>
    </row>
    <row r="38" spans="2:9" ht="15" thickBot="1">
      <c r="B38" s="62" t="s">
        <v>61</v>
      </c>
      <c r="C38" s="66"/>
      <c r="D38" s="66"/>
      <c r="E38" s="66"/>
      <c r="F38" s="66"/>
      <c r="G38" s="66"/>
      <c r="H38" s="66"/>
      <c r="I38" s="67"/>
    </row>
    <row r="39" spans="2:9" ht="15" thickBot="1">
      <c r="B39" s="60" t="s">
        <v>62</v>
      </c>
      <c r="C39" s="61"/>
      <c r="D39" s="54" t="s">
        <v>63</v>
      </c>
      <c r="E39" s="55"/>
      <c r="F39" s="56" t="s">
        <v>64</v>
      </c>
      <c r="G39" s="57"/>
      <c r="H39" s="54" t="s">
        <v>65</v>
      </c>
      <c r="I39" s="55"/>
    </row>
    <row r="40" spans="2:9" ht="15" thickBot="1">
      <c r="B40" s="60" t="s">
        <v>66</v>
      </c>
      <c r="C40" s="61"/>
      <c r="D40" s="54" t="s">
        <v>67</v>
      </c>
      <c r="E40" s="55"/>
      <c r="F40" s="36" t="s">
        <v>68</v>
      </c>
      <c r="G40" s="37"/>
      <c r="H40" s="54" t="s">
        <v>69</v>
      </c>
      <c r="I40" s="55"/>
    </row>
    <row r="41" spans="2:9" ht="15" thickBot="1">
      <c r="B41" s="60" t="s">
        <v>70</v>
      </c>
      <c r="C41" s="61"/>
      <c r="D41" s="54" t="s">
        <v>71</v>
      </c>
      <c r="E41" s="55"/>
      <c r="F41" s="56" t="s">
        <v>72</v>
      </c>
      <c r="G41" s="57"/>
      <c r="H41" s="54" t="s">
        <v>73</v>
      </c>
      <c r="I41" s="55"/>
    </row>
    <row r="42" spans="2:9" ht="15" thickBot="1">
      <c r="B42" s="60" t="s">
        <v>371</v>
      </c>
      <c r="C42" s="61"/>
      <c r="D42" s="54" t="s">
        <v>372</v>
      </c>
      <c r="E42" s="55"/>
      <c r="F42" s="56" t="s">
        <v>373</v>
      </c>
      <c r="G42" s="57"/>
      <c r="H42" s="58">
        <v>309663074</v>
      </c>
      <c r="I42" s="59"/>
    </row>
  </sheetData>
  <mergeCells count="52">
    <mergeCell ref="G3:H3"/>
    <mergeCell ref="G4:H4"/>
    <mergeCell ref="B6:D6"/>
    <mergeCell ref="F6:I6"/>
    <mergeCell ref="B7:D7"/>
    <mergeCell ref="F7:I7"/>
    <mergeCell ref="B8:C8"/>
    <mergeCell ref="B10:I10"/>
    <mergeCell ref="B11:C11"/>
    <mergeCell ref="D11:E11"/>
    <mergeCell ref="F11:G11"/>
    <mergeCell ref="H11:I11"/>
    <mergeCell ref="C23:D23"/>
    <mergeCell ref="G23:I23"/>
    <mergeCell ref="B12:C12"/>
    <mergeCell ref="D12:E12"/>
    <mergeCell ref="F12:G12"/>
    <mergeCell ref="H12:I12"/>
    <mergeCell ref="B14:I14"/>
    <mergeCell ref="F15:I15"/>
    <mergeCell ref="F16:I16"/>
    <mergeCell ref="B17:I17"/>
    <mergeCell ref="B19:I19"/>
    <mergeCell ref="B20:B22"/>
    <mergeCell ref="C20:I22"/>
    <mergeCell ref="B39:C39"/>
    <mergeCell ref="D39:E39"/>
    <mergeCell ref="F39:G39"/>
    <mergeCell ref="H39:I39"/>
    <mergeCell ref="B25:I25"/>
    <mergeCell ref="D26:E26"/>
    <mergeCell ref="F26:G26"/>
    <mergeCell ref="H26:I26"/>
    <mergeCell ref="D27:E27"/>
    <mergeCell ref="F27:G27"/>
    <mergeCell ref="H27:I27"/>
    <mergeCell ref="B29:I29"/>
    <mergeCell ref="B30:C30"/>
    <mergeCell ref="D30:E30"/>
    <mergeCell ref="F30:H30"/>
    <mergeCell ref="B38:I38"/>
    <mergeCell ref="B42:C42"/>
    <mergeCell ref="D42:E42"/>
    <mergeCell ref="F42:G42"/>
    <mergeCell ref="H42:I42"/>
    <mergeCell ref="B40:C40"/>
    <mergeCell ref="D40:E40"/>
    <mergeCell ref="H40:I40"/>
    <mergeCell ref="B41:C41"/>
    <mergeCell ref="D41:E41"/>
    <mergeCell ref="F41:G41"/>
    <mergeCell ref="H41:I41"/>
  </mergeCells>
  <hyperlinks>
    <hyperlink ref="F39" r:id="rId1" display="mailto:jean.thurel@lesgueulesdebois.fr" xr:uid="{FA4A5EFF-7C01-4C55-80B5-9349F6457B45}"/>
    <hyperlink ref="F40" r:id="rId2" display="mailto:morganefrezard@gmail.com" xr:uid="{D8449AD6-2469-48C1-8C01-8AAA624C4320}"/>
    <hyperlink ref="F41" r:id="rId3" display="mailto:thibault@regisregis.fr" xr:uid="{D1F3FA1C-CC57-450D-9199-C6992D448E5E}"/>
    <hyperlink ref="F42" r:id="rId4" xr:uid="{AEC8BF5B-2701-4F48-B498-36249F2A9857}"/>
  </hyperlinks>
  <pageMargins left="0.7" right="0.7" top="0.75" bottom="0.75" header="0.3" footer="0.3"/>
  <pageSetup paperSize="9" scale="81" fitToHeight="0" orientation="portrait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0AEF-8E3B-4CC4-8B1E-355A96F4EEE2}">
  <sheetPr>
    <pageSetUpPr fitToPage="1"/>
  </sheetPr>
  <dimension ref="B3:I41"/>
  <sheetViews>
    <sheetView zoomScaleNormal="100" workbookViewId="0">
      <selection activeCell="H41" sqref="B1:I41"/>
    </sheetView>
  </sheetViews>
  <sheetFormatPr defaultColWidth="11.5703125" defaultRowHeight="14.45"/>
  <cols>
    <col min="1" max="4" width="11.5703125" style="42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374</v>
      </c>
      <c r="H4" s="71"/>
    </row>
    <row r="5" spans="2:9" ht="24.6" customHeight="1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244</v>
      </c>
      <c r="C7" s="83"/>
      <c r="D7" s="55"/>
      <c r="F7" s="92" t="s">
        <v>5</v>
      </c>
      <c r="G7" s="93"/>
      <c r="H7" s="93"/>
      <c r="I7" s="94"/>
    </row>
    <row r="8" spans="2:9" ht="15" thickBot="1">
      <c r="B8" s="54" t="s">
        <v>6</v>
      </c>
      <c r="C8" s="83"/>
      <c r="D8" s="40">
        <v>12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/>
      <c r="C12" s="55"/>
      <c r="D12" s="54"/>
      <c r="E12" s="55"/>
      <c r="F12" s="54"/>
      <c r="G12" s="55"/>
      <c r="H12" s="54"/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34.15" customHeight="1" thickBot="1">
      <c r="B16" s="43" t="s">
        <v>20</v>
      </c>
      <c r="C16" s="35"/>
      <c r="D16" s="37"/>
      <c r="E16" s="35">
        <v>12</v>
      </c>
      <c r="F16" s="54" t="s">
        <v>375</v>
      </c>
      <c r="G16" s="83"/>
      <c r="H16" s="83"/>
      <c r="I16" s="55"/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351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37.15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/>
      <c r="D23" s="73"/>
      <c r="E23" s="44"/>
      <c r="F23" s="44"/>
      <c r="G23" s="72"/>
      <c r="H23" s="88"/>
      <c r="I23" s="73"/>
    </row>
    <row r="24" spans="2:9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9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9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9" ht="26.45" customHeight="1" thickBot="1">
      <c r="B27" s="34" t="s">
        <v>20</v>
      </c>
      <c r="C27" s="40"/>
      <c r="D27" s="65">
        <v>12</v>
      </c>
      <c r="E27" s="65"/>
      <c r="F27" s="72">
        <v>15</v>
      </c>
      <c r="G27" s="73"/>
      <c r="H27" s="72"/>
      <c r="I27" s="73"/>
    </row>
    <row r="28" spans="2:9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9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9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9" ht="48.6" customHeight="1" thickBot="1">
      <c r="B31" s="40" t="s">
        <v>311</v>
      </c>
      <c r="C31" s="40" t="s">
        <v>376</v>
      </c>
      <c r="D31" s="40" t="s">
        <v>194</v>
      </c>
      <c r="E31" s="40" t="s">
        <v>301</v>
      </c>
      <c r="F31" s="40" t="s">
        <v>377</v>
      </c>
      <c r="G31" s="40" t="s">
        <v>202</v>
      </c>
      <c r="H31" s="40"/>
      <c r="I31" s="40" t="s">
        <v>378</v>
      </c>
    </row>
    <row r="32" spans="2:9" ht="48.6" customHeight="1" thickBot="1">
      <c r="B32" s="40" t="s">
        <v>379</v>
      </c>
      <c r="C32" s="40" t="s">
        <v>380</v>
      </c>
      <c r="D32" s="40" t="s">
        <v>328</v>
      </c>
      <c r="E32" s="40" t="s">
        <v>381</v>
      </c>
      <c r="F32" s="40" t="s">
        <v>382</v>
      </c>
      <c r="G32" s="40" t="s">
        <v>383</v>
      </c>
      <c r="H32" s="40"/>
      <c r="I32" s="40"/>
    </row>
    <row r="33" spans="2:9" ht="48.6" customHeight="1" thickBot="1">
      <c r="B33" s="40" t="s">
        <v>147</v>
      </c>
      <c r="C33" s="40" t="s">
        <v>384</v>
      </c>
      <c r="D33" s="40" t="s">
        <v>385</v>
      </c>
      <c r="E33" s="40" t="s">
        <v>386</v>
      </c>
      <c r="F33" s="40"/>
      <c r="G33" s="40" t="s">
        <v>387</v>
      </c>
      <c r="H33" s="40"/>
      <c r="I33" s="40"/>
    </row>
    <row r="34" spans="2:9" ht="48.6" customHeight="1" thickBot="1">
      <c r="B34" s="40" t="s">
        <v>388</v>
      </c>
      <c r="C34" s="40" t="s">
        <v>389</v>
      </c>
      <c r="D34" s="40" t="s">
        <v>257</v>
      </c>
      <c r="E34" s="40" t="s">
        <v>329</v>
      </c>
      <c r="F34" s="40"/>
      <c r="G34" s="40"/>
      <c r="H34" s="40"/>
      <c r="I34" s="40"/>
    </row>
    <row r="35" spans="2:9" ht="48.6" customHeight="1" thickBot="1">
      <c r="B35" s="40" t="s">
        <v>390</v>
      </c>
      <c r="C35" s="40" t="s">
        <v>187</v>
      </c>
      <c r="D35" s="40" t="s">
        <v>214</v>
      </c>
      <c r="E35" s="40"/>
      <c r="F35" s="40"/>
      <c r="G35" s="40"/>
      <c r="H35" s="40"/>
      <c r="I35" s="40"/>
    </row>
    <row r="36" spans="2:9" ht="15" thickBot="1">
      <c r="B36" s="39"/>
      <c r="C36" s="39"/>
      <c r="D36" s="39"/>
      <c r="E36" s="39"/>
      <c r="F36" s="39"/>
      <c r="G36" s="39"/>
      <c r="H36" s="39"/>
      <c r="I36" s="39"/>
    </row>
    <row r="37" spans="2:9" ht="15" thickBot="1">
      <c r="B37" s="62" t="s">
        <v>61</v>
      </c>
      <c r="C37" s="66"/>
      <c r="D37" s="66"/>
      <c r="E37" s="66"/>
      <c r="F37" s="66"/>
      <c r="G37" s="66"/>
      <c r="H37" s="66"/>
      <c r="I37" s="67"/>
    </row>
    <row r="38" spans="2:9" ht="15" thickBot="1">
      <c r="B38" s="60" t="s">
        <v>62</v>
      </c>
      <c r="C38" s="61"/>
      <c r="D38" s="54" t="s">
        <v>63</v>
      </c>
      <c r="E38" s="55"/>
      <c r="F38" s="56" t="s">
        <v>64</v>
      </c>
      <c r="G38" s="57"/>
      <c r="H38" s="54" t="s">
        <v>65</v>
      </c>
      <c r="I38" s="55"/>
    </row>
    <row r="39" spans="2:9" ht="15" thickBot="1">
      <c r="B39" s="60" t="s">
        <v>66</v>
      </c>
      <c r="C39" s="61"/>
      <c r="D39" s="54" t="s">
        <v>67</v>
      </c>
      <c r="E39" s="55"/>
      <c r="F39" s="36" t="s">
        <v>68</v>
      </c>
      <c r="G39" s="37"/>
      <c r="H39" s="54" t="s">
        <v>69</v>
      </c>
      <c r="I39" s="55"/>
    </row>
    <row r="40" spans="2:9" ht="15" thickBot="1">
      <c r="B40" s="60" t="s">
        <v>70</v>
      </c>
      <c r="C40" s="61"/>
      <c r="D40" s="54" t="s">
        <v>71</v>
      </c>
      <c r="E40" s="55"/>
      <c r="F40" s="56" t="s">
        <v>72</v>
      </c>
      <c r="G40" s="57"/>
      <c r="H40" s="54" t="s">
        <v>73</v>
      </c>
      <c r="I40" s="55"/>
    </row>
    <row r="41" spans="2:9" ht="15" thickBot="1">
      <c r="B41" s="60" t="s">
        <v>215</v>
      </c>
      <c r="C41" s="61"/>
      <c r="D41" s="54" t="s">
        <v>391</v>
      </c>
      <c r="E41" s="55"/>
      <c r="F41" s="56" t="s">
        <v>392</v>
      </c>
      <c r="G41" s="57"/>
      <c r="H41" s="58">
        <v>674118030</v>
      </c>
      <c r="I41" s="59"/>
    </row>
  </sheetData>
  <mergeCells count="52">
    <mergeCell ref="G3:H3"/>
    <mergeCell ref="G4:H4"/>
    <mergeCell ref="B6:D6"/>
    <mergeCell ref="F6:I6"/>
    <mergeCell ref="B7:D7"/>
    <mergeCell ref="F7:I7"/>
    <mergeCell ref="B8:C8"/>
    <mergeCell ref="B10:I10"/>
    <mergeCell ref="B11:C11"/>
    <mergeCell ref="D11:E11"/>
    <mergeCell ref="F11:G11"/>
    <mergeCell ref="H11:I11"/>
    <mergeCell ref="C23:D23"/>
    <mergeCell ref="G23:I23"/>
    <mergeCell ref="B12:C12"/>
    <mergeCell ref="D12:E12"/>
    <mergeCell ref="F12:G12"/>
    <mergeCell ref="H12:I12"/>
    <mergeCell ref="B14:I14"/>
    <mergeCell ref="F15:I15"/>
    <mergeCell ref="F16:I16"/>
    <mergeCell ref="B17:I17"/>
    <mergeCell ref="B19:I19"/>
    <mergeCell ref="B20:B22"/>
    <mergeCell ref="C20:I22"/>
    <mergeCell ref="B38:C38"/>
    <mergeCell ref="D38:E38"/>
    <mergeCell ref="F38:G38"/>
    <mergeCell ref="H38:I38"/>
    <mergeCell ref="B25:I25"/>
    <mergeCell ref="D26:E26"/>
    <mergeCell ref="F26:G26"/>
    <mergeCell ref="H26:I26"/>
    <mergeCell ref="D27:E27"/>
    <mergeCell ref="F27:G27"/>
    <mergeCell ref="H27:I27"/>
    <mergeCell ref="B29:I29"/>
    <mergeCell ref="B30:C30"/>
    <mergeCell ref="D30:E30"/>
    <mergeCell ref="F30:H30"/>
    <mergeCell ref="B37:I37"/>
    <mergeCell ref="B41:C41"/>
    <mergeCell ref="D41:E41"/>
    <mergeCell ref="F41:G41"/>
    <mergeCell ref="H41:I41"/>
    <mergeCell ref="B39:C39"/>
    <mergeCell ref="D39:E39"/>
    <mergeCell ref="H39:I39"/>
    <mergeCell ref="B40:C40"/>
    <mergeCell ref="D40:E40"/>
    <mergeCell ref="F40:G40"/>
    <mergeCell ref="H40:I40"/>
  </mergeCells>
  <hyperlinks>
    <hyperlink ref="F38" r:id="rId1" display="mailto:jean.thurel@lesgueulesdebois.fr" xr:uid="{FCC027E3-EA3A-4B54-BF80-7A07EF83AA89}"/>
    <hyperlink ref="F39" r:id="rId2" display="mailto:morganefrezard@gmail.com" xr:uid="{5949F42E-1D35-47EF-9C1E-2BB29E585AFA}"/>
    <hyperlink ref="F40" r:id="rId3" display="mailto:thibault@regisregis.fr" xr:uid="{295CD33D-8988-4EDB-A03B-1B20AF2F0A24}"/>
    <hyperlink ref="F41" r:id="rId4" xr:uid="{86B60B9C-971D-476A-80DB-12BFA0233AAC}"/>
  </hyperlinks>
  <pageMargins left="0.7" right="0.7" top="0.75" bottom="0.75" header="0.3" footer="0.3"/>
  <pageSetup paperSize="9" scale="81" fitToHeight="0" orientation="portrait" r:id="rId5"/>
  <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4000E-5DC5-411A-AF2D-0F14E223040B}">
  <sheetPr>
    <pageSetUpPr fitToPage="1"/>
  </sheetPr>
  <dimension ref="B3:I37"/>
  <sheetViews>
    <sheetView workbookViewId="0">
      <selection activeCell="H37" sqref="B1:I37"/>
    </sheetView>
  </sheetViews>
  <sheetFormatPr defaultColWidth="11.5703125" defaultRowHeight="14.45"/>
  <cols>
    <col min="1" max="4" width="11.5703125" style="42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393</v>
      </c>
      <c r="H4" s="71"/>
    </row>
    <row r="5" spans="2:9" ht="24.6" customHeight="1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244</v>
      </c>
      <c r="C7" s="83"/>
      <c r="D7" s="55"/>
      <c r="F7" s="92" t="s">
        <v>5</v>
      </c>
      <c r="G7" s="93"/>
      <c r="H7" s="93"/>
      <c r="I7" s="94"/>
    </row>
    <row r="8" spans="2:9" ht="15" thickBot="1">
      <c r="B8" s="54" t="s">
        <v>6</v>
      </c>
      <c r="C8" s="83"/>
      <c r="D8" s="40">
        <v>1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 t="s">
        <v>394</v>
      </c>
      <c r="C12" s="55"/>
      <c r="D12" s="54" t="s">
        <v>395</v>
      </c>
      <c r="E12" s="55"/>
      <c r="F12" s="54" t="s">
        <v>396</v>
      </c>
      <c r="G12" s="55"/>
      <c r="H12" s="54" t="s">
        <v>397</v>
      </c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34.15" customHeight="1" thickBot="1">
      <c r="B16" s="43" t="s">
        <v>20</v>
      </c>
      <c r="C16" s="35"/>
      <c r="D16" s="37"/>
      <c r="E16" s="35" t="s">
        <v>398</v>
      </c>
      <c r="F16" s="54" t="s">
        <v>399</v>
      </c>
      <c r="G16" s="83"/>
      <c r="H16" s="83"/>
      <c r="I16" s="55"/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400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37.15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/>
      <c r="D23" s="73"/>
      <c r="E23" s="44"/>
      <c r="F23" s="44"/>
      <c r="G23" s="72"/>
      <c r="H23" s="88"/>
      <c r="I23" s="73"/>
    </row>
    <row r="24" spans="2:9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9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9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9" ht="26.45" customHeight="1" thickBot="1">
      <c r="B27" s="34" t="s">
        <v>20</v>
      </c>
      <c r="C27" s="40">
        <v>1</v>
      </c>
      <c r="D27" s="65"/>
      <c r="E27" s="65"/>
      <c r="F27" s="72"/>
      <c r="G27" s="73"/>
      <c r="H27" s="72"/>
      <c r="I27" s="73"/>
    </row>
    <row r="28" spans="2:9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9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9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9" ht="48.6" customHeight="1" thickBot="1">
      <c r="B31" s="40" t="s">
        <v>401</v>
      </c>
      <c r="C31" s="40" t="s">
        <v>402</v>
      </c>
      <c r="D31" s="40"/>
      <c r="E31" s="40"/>
      <c r="F31" s="40"/>
      <c r="G31" s="40"/>
      <c r="H31" s="40"/>
      <c r="I31" s="40"/>
    </row>
    <row r="32" spans="2:9" ht="15" thickBot="1">
      <c r="B32" s="39"/>
      <c r="C32" s="39"/>
      <c r="D32" s="39"/>
      <c r="E32" s="39"/>
      <c r="F32" s="39"/>
      <c r="G32" s="39"/>
      <c r="H32" s="39"/>
      <c r="I32" s="39"/>
    </row>
    <row r="33" spans="2:9" ht="15" thickBot="1">
      <c r="B33" s="62" t="s">
        <v>61</v>
      </c>
      <c r="C33" s="66"/>
      <c r="D33" s="66"/>
      <c r="E33" s="66"/>
      <c r="F33" s="66"/>
      <c r="G33" s="66"/>
      <c r="H33" s="66"/>
      <c r="I33" s="67"/>
    </row>
    <row r="34" spans="2:9" ht="15" thickBot="1">
      <c r="B34" s="60" t="s">
        <v>62</v>
      </c>
      <c r="C34" s="61"/>
      <c r="D34" s="54" t="s">
        <v>63</v>
      </c>
      <c r="E34" s="55"/>
      <c r="F34" s="56" t="s">
        <v>64</v>
      </c>
      <c r="G34" s="57"/>
      <c r="H34" s="54" t="s">
        <v>65</v>
      </c>
      <c r="I34" s="55"/>
    </row>
    <row r="35" spans="2:9" ht="15" thickBot="1">
      <c r="B35" s="60" t="s">
        <v>66</v>
      </c>
      <c r="C35" s="61"/>
      <c r="D35" s="54" t="s">
        <v>67</v>
      </c>
      <c r="E35" s="55"/>
      <c r="F35" s="36" t="s">
        <v>68</v>
      </c>
      <c r="G35" s="37"/>
      <c r="H35" s="54" t="s">
        <v>69</v>
      </c>
      <c r="I35" s="55"/>
    </row>
    <row r="36" spans="2:9" ht="15" thickBot="1">
      <c r="B36" s="60" t="s">
        <v>70</v>
      </c>
      <c r="C36" s="61"/>
      <c r="D36" s="54" t="s">
        <v>71</v>
      </c>
      <c r="E36" s="55"/>
      <c r="F36" s="56" t="s">
        <v>72</v>
      </c>
      <c r="G36" s="57"/>
      <c r="H36" s="54" t="s">
        <v>73</v>
      </c>
      <c r="I36" s="55"/>
    </row>
    <row r="37" spans="2:9" ht="15" thickBot="1">
      <c r="B37" s="60" t="s">
        <v>74</v>
      </c>
      <c r="C37" s="61"/>
      <c r="D37" s="54" t="s">
        <v>403</v>
      </c>
      <c r="E37" s="55"/>
      <c r="F37" s="56" t="s">
        <v>404</v>
      </c>
      <c r="G37" s="57"/>
      <c r="H37" s="58">
        <v>678839603</v>
      </c>
      <c r="I37" s="59"/>
    </row>
  </sheetData>
  <mergeCells count="52">
    <mergeCell ref="G3:H3"/>
    <mergeCell ref="G4:H4"/>
    <mergeCell ref="B6:D6"/>
    <mergeCell ref="F6:I6"/>
    <mergeCell ref="B7:D7"/>
    <mergeCell ref="F7:I7"/>
    <mergeCell ref="B8:C8"/>
    <mergeCell ref="B10:I10"/>
    <mergeCell ref="B11:C11"/>
    <mergeCell ref="D11:E11"/>
    <mergeCell ref="F11:G11"/>
    <mergeCell ref="H11:I11"/>
    <mergeCell ref="C23:D23"/>
    <mergeCell ref="G23:I23"/>
    <mergeCell ref="B12:C12"/>
    <mergeCell ref="D12:E12"/>
    <mergeCell ref="F12:G12"/>
    <mergeCell ref="H12:I12"/>
    <mergeCell ref="B14:I14"/>
    <mergeCell ref="F15:I15"/>
    <mergeCell ref="F16:I16"/>
    <mergeCell ref="B17:I17"/>
    <mergeCell ref="B19:I19"/>
    <mergeCell ref="B20:B22"/>
    <mergeCell ref="C20:I22"/>
    <mergeCell ref="B34:C34"/>
    <mergeCell ref="D34:E34"/>
    <mergeCell ref="F34:G34"/>
    <mergeCell ref="H34:I34"/>
    <mergeCell ref="B25:I25"/>
    <mergeCell ref="D26:E26"/>
    <mergeCell ref="F26:G26"/>
    <mergeCell ref="H26:I26"/>
    <mergeCell ref="D27:E27"/>
    <mergeCell ref="F27:G27"/>
    <mergeCell ref="H27:I27"/>
    <mergeCell ref="B29:I29"/>
    <mergeCell ref="B30:C30"/>
    <mergeCell ref="D30:E30"/>
    <mergeCell ref="F30:H30"/>
    <mergeCell ref="B33:I33"/>
    <mergeCell ref="B37:C37"/>
    <mergeCell ref="D37:E37"/>
    <mergeCell ref="F37:G37"/>
    <mergeCell ref="H37:I37"/>
    <mergeCell ref="B35:C35"/>
    <mergeCell ref="D35:E35"/>
    <mergeCell ref="H35:I35"/>
    <mergeCell ref="B36:C36"/>
    <mergeCell ref="D36:E36"/>
    <mergeCell ref="F36:G36"/>
    <mergeCell ref="H36:I36"/>
  </mergeCells>
  <hyperlinks>
    <hyperlink ref="F34" r:id="rId1" display="mailto:jean.thurel@lesgueulesdebois.fr" xr:uid="{F738F834-A842-43AD-BF17-41D0912BF70B}"/>
    <hyperlink ref="F35" r:id="rId2" display="mailto:morganefrezard@gmail.com" xr:uid="{D23E6B9D-1A56-4B48-A501-5FA1E5ABD749}"/>
    <hyperlink ref="F36" r:id="rId3" display="mailto:thibault@regisregis.fr" xr:uid="{4727255E-CCB4-416C-9C18-81EA7B3F4730}"/>
    <hyperlink ref="F37" r:id="rId4" xr:uid="{84C1A452-CF4C-4213-8EEC-5495E85C873F}"/>
  </hyperlinks>
  <pageMargins left="0.7" right="0.7" top="0.75" bottom="0.75" header="0.3" footer="0.3"/>
  <pageSetup paperSize="9" scale="81" fitToHeight="0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F35A5-973F-48F7-8545-39E3D2D7F532}">
  <sheetPr>
    <pageSetUpPr fitToPage="1"/>
  </sheetPr>
  <dimension ref="B2:F7"/>
  <sheetViews>
    <sheetView tabSelected="1" workbookViewId="0">
      <selection activeCell="K5" sqref="K5"/>
    </sheetView>
  </sheetViews>
  <sheetFormatPr defaultColWidth="11.42578125" defaultRowHeight="14.45"/>
  <cols>
    <col min="3" max="3" width="15.5703125" bestFit="1" customWidth="1"/>
  </cols>
  <sheetData>
    <row r="2" spans="2:6">
      <c r="B2" t="s">
        <v>405</v>
      </c>
      <c r="C2" t="s">
        <v>406</v>
      </c>
      <c r="D2" t="s">
        <v>407</v>
      </c>
      <c r="E2" t="s">
        <v>408</v>
      </c>
      <c r="F2" t="s">
        <v>409</v>
      </c>
    </row>
    <row r="3" spans="2:6">
      <c r="B3" t="s">
        <v>410</v>
      </c>
      <c r="C3" t="s">
        <v>411</v>
      </c>
      <c r="D3" s="50">
        <v>45162</v>
      </c>
      <c r="E3" s="51">
        <v>276.83999999999997</v>
      </c>
      <c r="F3" s="51">
        <v>331.95</v>
      </c>
    </row>
    <row r="4" spans="2:6">
      <c r="B4" t="s">
        <v>410</v>
      </c>
      <c r="C4" t="s">
        <v>412</v>
      </c>
      <c r="D4" s="50">
        <v>45162</v>
      </c>
      <c r="E4" s="51">
        <v>125.35</v>
      </c>
      <c r="F4" s="51">
        <v>135.41999999999999</v>
      </c>
    </row>
    <row r="5" spans="2:6">
      <c r="B5" t="s">
        <v>413</v>
      </c>
      <c r="C5" t="s">
        <v>274</v>
      </c>
      <c r="D5" s="50">
        <v>45159</v>
      </c>
      <c r="E5" s="51">
        <v>144.47999999999999</v>
      </c>
      <c r="F5" s="51">
        <v>144.47999999999999</v>
      </c>
    </row>
    <row r="6" spans="2:6">
      <c r="B6" t="s">
        <v>413</v>
      </c>
      <c r="C6" t="s">
        <v>273</v>
      </c>
      <c r="D6" s="50">
        <v>45155</v>
      </c>
      <c r="E6" s="51">
        <v>300.89999999999998</v>
      </c>
      <c r="F6" s="51">
        <v>300.89999999999998</v>
      </c>
    </row>
    <row r="7" spans="2:6">
      <c r="B7" s="52" t="s">
        <v>414</v>
      </c>
      <c r="C7" s="52"/>
      <c r="D7" s="52"/>
      <c r="E7" s="53">
        <f>SUM(E3:E6)</f>
        <v>847.56999999999994</v>
      </c>
      <c r="F7" s="53">
        <f>SUM(F3:F6)</f>
        <v>912.75</v>
      </c>
    </row>
  </sheetData>
  <pageMargins left="1" right="1" top="1" bottom="1" header="0.5" footer="0.5"/>
  <pageSetup paperSize="9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CE83-C102-4CA3-A4F6-20AB50C44F31}">
  <sheetPr>
    <pageSetUpPr fitToPage="1"/>
  </sheetPr>
  <dimension ref="B2:G16"/>
  <sheetViews>
    <sheetView zoomScale="175" zoomScaleNormal="175" workbookViewId="0">
      <selection activeCell="A10" sqref="A10:XFD10"/>
    </sheetView>
  </sheetViews>
  <sheetFormatPr defaultColWidth="11.42578125" defaultRowHeight="14.45"/>
  <cols>
    <col min="3" max="3" width="18.28515625" bestFit="1" customWidth="1"/>
    <col min="4" max="4" width="16.140625" bestFit="1" customWidth="1"/>
    <col min="5" max="5" width="28.7109375" bestFit="1" customWidth="1"/>
    <col min="6" max="6" width="15.85546875" bestFit="1" customWidth="1"/>
    <col min="7" max="7" width="29.5703125" bestFit="1" customWidth="1"/>
  </cols>
  <sheetData>
    <row r="2" spans="2:7" ht="18.600000000000001" thickBot="1">
      <c r="B2" s="1"/>
      <c r="C2" s="1"/>
      <c r="D2" s="1" t="s">
        <v>415</v>
      </c>
      <c r="E2" s="1" t="s">
        <v>416</v>
      </c>
      <c r="F2" s="1" t="s">
        <v>33</v>
      </c>
      <c r="G2" s="1" t="s">
        <v>417</v>
      </c>
    </row>
    <row r="3" spans="2:7" ht="15.6">
      <c r="B3" s="105" t="s">
        <v>418</v>
      </c>
      <c r="C3" s="2" t="s">
        <v>419</v>
      </c>
      <c r="D3" s="29"/>
      <c r="E3" s="29"/>
      <c r="F3" s="29"/>
      <c r="G3" s="29">
        <v>6</v>
      </c>
    </row>
    <row r="4" spans="2:7" ht="15.6">
      <c r="B4" s="106"/>
      <c r="C4" s="3" t="s">
        <v>420</v>
      </c>
      <c r="D4" s="30"/>
      <c r="E4" s="30"/>
      <c r="F4" s="30"/>
      <c r="G4" s="30">
        <v>4</v>
      </c>
    </row>
    <row r="5" spans="2:7" ht="15.6">
      <c r="B5" s="106"/>
      <c r="C5" s="2" t="s">
        <v>421</v>
      </c>
      <c r="D5" s="30"/>
      <c r="E5" s="30"/>
      <c r="F5" s="30"/>
      <c r="G5" s="30">
        <v>7</v>
      </c>
    </row>
    <row r="6" spans="2:7" ht="15.6">
      <c r="B6" s="106"/>
      <c r="C6" s="3" t="s">
        <v>422</v>
      </c>
      <c r="D6" s="30"/>
      <c r="E6" s="30"/>
      <c r="F6" s="30">
        <v>30</v>
      </c>
      <c r="G6" s="29">
        <v>14</v>
      </c>
    </row>
    <row r="7" spans="2:7" ht="15.6">
      <c r="B7" s="106"/>
      <c r="C7" s="2" t="s">
        <v>423</v>
      </c>
      <c r="D7" s="30"/>
      <c r="E7" s="30"/>
      <c r="F7" s="30"/>
      <c r="G7" s="30">
        <v>3</v>
      </c>
    </row>
    <row r="8" spans="2:7" ht="15.6">
      <c r="B8" s="106"/>
      <c r="C8" s="3" t="s">
        <v>223</v>
      </c>
      <c r="D8" s="30">
        <v>9</v>
      </c>
      <c r="E8" s="30">
        <v>10</v>
      </c>
      <c r="F8" s="30">
        <v>10</v>
      </c>
      <c r="G8" s="30"/>
    </row>
    <row r="9" spans="2:7" ht="16.149999999999999" thickBot="1">
      <c r="B9" s="107"/>
      <c r="C9" s="32" t="s">
        <v>424</v>
      </c>
      <c r="D9" s="32">
        <f>SUM(D3:D8)</f>
        <v>9</v>
      </c>
      <c r="E9" s="32">
        <f t="shared" ref="E9:G9" si="0">SUM(E3:E8)</f>
        <v>10</v>
      </c>
      <c r="F9" s="32">
        <f t="shared" si="0"/>
        <v>40</v>
      </c>
      <c r="G9" s="32">
        <f t="shared" si="0"/>
        <v>34</v>
      </c>
    </row>
    <row r="10" spans="2:7" ht="15.6">
      <c r="B10" s="105" t="s">
        <v>425</v>
      </c>
      <c r="C10" s="8" t="s">
        <v>426</v>
      </c>
      <c r="D10" s="29"/>
      <c r="E10" s="29"/>
      <c r="F10" s="29"/>
      <c r="G10" s="30">
        <v>6</v>
      </c>
    </row>
    <row r="11" spans="2:7" ht="15.6">
      <c r="B11" s="106"/>
      <c r="C11" s="9" t="s">
        <v>427</v>
      </c>
      <c r="D11" s="30"/>
      <c r="E11" s="30"/>
      <c r="F11" s="30">
        <v>10</v>
      </c>
      <c r="G11" s="30">
        <v>8</v>
      </c>
    </row>
    <row r="12" spans="2:7" ht="15.6">
      <c r="B12" s="106"/>
      <c r="C12" s="10" t="s">
        <v>333</v>
      </c>
      <c r="D12" s="30">
        <v>15</v>
      </c>
      <c r="E12" s="30">
        <v>10</v>
      </c>
      <c r="F12" s="30">
        <v>30</v>
      </c>
      <c r="G12" s="29"/>
    </row>
    <row r="13" spans="2:7" ht="15.6">
      <c r="B13" s="106"/>
      <c r="C13" s="11" t="s">
        <v>428</v>
      </c>
      <c r="D13" s="30"/>
      <c r="E13" s="30"/>
      <c r="F13" s="30"/>
      <c r="G13" s="30">
        <v>16</v>
      </c>
    </row>
    <row r="14" spans="2:7" ht="15.6">
      <c r="B14" s="106"/>
      <c r="C14" s="8" t="s">
        <v>429</v>
      </c>
      <c r="D14" s="30">
        <v>12</v>
      </c>
      <c r="E14" s="30"/>
      <c r="F14" s="30">
        <v>15</v>
      </c>
      <c r="G14" s="30"/>
    </row>
    <row r="15" spans="2:7" ht="31.15">
      <c r="B15" s="106"/>
      <c r="C15" s="9" t="s">
        <v>430</v>
      </c>
      <c r="D15" s="30"/>
      <c r="E15" s="30"/>
      <c r="F15" s="31"/>
      <c r="G15" s="29">
        <v>1</v>
      </c>
    </row>
    <row r="16" spans="2:7" ht="16.149999999999999" thickBot="1">
      <c r="B16" s="107"/>
      <c r="C16" s="32" t="s">
        <v>424</v>
      </c>
      <c r="D16" s="32">
        <f>SUM(D10:D15)</f>
        <v>27</v>
      </c>
      <c r="E16" s="32">
        <f t="shared" ref="E16:G16" si="1">SUM(E10:E15)</f>
        <v>10</v>
      </c>
      <c r="F16" s="32">
        <f t="shared" si="1"/>
        <v>55</v>
      </c>
      <c r="G16" s="32">
        <f t="shared" si="1"/>
        <v>31</v>
      </c>
    </row>
  </sheetData>
  <mergeCells count="2">
    <mergeCell ref="B3:B9"/>
    <mergeCell ref="B10:B16"/>
  </mergeCells>
  <pageMargins left="0.7" right="0.7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5151-66AB-467F-96E1-C39F6C048C9A}">
  <sheetPr>
    <pageSetUpPr fitToPage="1"/>
  </sheetPr>
  <dimension ref="B3:H19"/>
  <sheetViews>
    <sheetView topLeftCell="B9" workbookViewId="0">
      <selection activeCell="B3" sqref="B3:D19"/>
    </sheetView>
  </sheetViews>
  <sheetFormatPr defaultColWidth="11.42578125" defaultRowHeight="14.45"/>
  <cols>
    <col min="2" max="2" width="21.7109375" customWidth="1"/>
    <col min="3" max="3" width="26.5703125" customWidth="1"/>
    <col min="4" max="4" width="15" customWidth="1"/>
  </cols>
  <sheetData>
    <row r="3" spans="2:8" ht="21">
      <c r="B3" s="110" t="s">
        <v>220</v>
      </c>
      <c r="C3" s="111"/>
    </row>
    <row r="4" spans="2:8" ht="15.6">
      <c r="B4" s="6" t="s">
        <v>431</v>
      </c>
      <c r="C4" s="4">
        <f>4+5+11+3+7</f>
        <v>30</v>
      </c>
    </row>
    <row r="5" spans="2:8" ht="15.6">
      <c r="B5" s="7" t="s">
        <v>432</v>
      </c>
      <c r="C5" s="5">
        <f>2</f>
        <v>2</v>
      </c>
    </row>
    <row r="6" spans="2:8" ht="15.6">
      <c r="B6" s="6" t="s">
        <v>433</v>
      </c>
      <c r="C6" s="4">
        <f>1</f>
        <v>1</v>
      </c>
    </row>
    <row r="7" spans="2:8" ht="15.6">
      <c r="B7" s="7" t="s">
        <v>434</v>
      </c>
      <c r="C7" s="17">
        <f>1</f>
        <v>1</v>
      </c>
    </row>
    <row r="8" spans="2:8" ht="99.6" customHeight="1">
      <c r="B8" s="6" t="s">
        <v>435</v>
      </c>
      <c r="C8" s="112" t="s">
        <v>436</v>
      </c>
      <c r="D8" s="112"/>
      <c r="E8" s="12"/>
      <c r="F8" s="12"/>
      <c r="G8" s="12"/>
      <c r="H8" s="12"/>
    </row>
    <row r="9" spans="2:8" ht="18" customHeight="1">
      <c r="B9" s="7" t="s">
        <v>437</v>
      </c>
      <c r="C9" s="18">
        <v>2</v>
      </c>
      <c r="E9" s="12"/>
      <c r="F9" s="12"/>
      <c r="G9" s="12"/>
      <c r="H9" s="12"/>
    </row>
    <row r="10" spans="2:8" ht="15.6">
      <c r="B10" s="7" t="s">
        <v>438</v>
      </c>
      <c r="C10" s="18">
        <v>2</v>
      </c>
    </row>
    <row r="12" spans="2:8" ht="21">
      <c r="B12" s="110" t="s">
        <v>221</v>
      </c>
      <c r="C12" s="111"/>
    </row>
    <row r="13" spans="2:8" ht="15.6">
      <c r="B13" s="6" t="s">
        <v>431</v>
      </c>
      <c r="C13" s="4">
        <f>6+6+11+11+11+11+2</f>
        <v>58</v>
      </c>
    </row>
    <row r="14" spans="2:8" ht="15.6">
      <c r="B14" s="7" t="s">
        <v>432</v>
      </c>
      <c r="C14" s="5">
        <f>2+3+3</f>
        <v>8</v>
      </c>
    </row>
    <row r="15" spans="2:8" ht="15.6">
      <c r="B15" s="6" t="s">
        <v>433</v>
      </c>
      <c r="C15" s="4">
        <v>0</v>
      </c>
    </row>
    <row r="16" spans="2:8" ht="15.6">
      <c r="B16" s="7" t="s">
        <v>434</v>
      </c>
      <c r="C16" s="5">
        <v>0</v>
      </c>
    </row>
    <row r="17" spans="2:8" ht="69.599999999999994" customHeight="1">
      <c r="B17" s="6" t="s">
        <v>435</v>
      </c>
      <c r="C17" s="108" t="s">
        <v>439</v>
      </c>
      <c r="D17" s="109"/>
      <c r="E17" s="12"/>
      <c r="F17" s="12"/>
      <c r="G17" s="12"/>
      <c r="H17" s="12"/>
    </row>
    <row r="18" spans="2:8" ht="15.6">
      <c r="B18" s="7" t="s">
        <v>438</v>
      </c>
      <c r="C18" s="5">
        <f>2</f>
        <v>2</v>
      </c>
    </row>
    <row r="19" spans="2:8" ht="15.6">
      <c r="B19" s="6" t="s">
        <v>437</v>
      </c>
      <c r="C19" s="4">
        <f>2</f>
        <v>2</v>
      </c>
    </row>
  </sheetData>
  <mergeCells count="4">
    <mergeCell ref="C17:D17"/>
    <mergeCell ref="B3:C3"/>
    <mergeCell ref="C8:D8"/>
    <mergeCell ref="B12:C12"/>
  </mergeCells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351E-3A71-47CF-A3FE-C326CD126AB5}">
  <sheetPr>
    <pageSetUpPr fitToPage="1"/>
  </sheetPr>
  <dimension ref="B2:E108"/>
  <sheetViews>
    <sheetView topLeftCell="A4" workbookViewId="0">
      <selection activeCell="E82" sqref="E82"/>
    </sheetView>
  </sheetViews>
  <sheetFormatPr defaultColWidth="11.42578125" defaultRowHeight="14.45"/>
  <cols>
    <col min="2" max="2" width="38" bestFit="1" customWidth="1"/>
  </cols>
  <sheetData>
    <row r="2" spans="2:5">
      <c r="B2" s="16" t="s">
        <v>440</v>
      </c>
      <c r="C2" s="16" t="s">
        <v>441</v>
      </c>
      <c r="D2" s="16" t="s">
        <v>442</v>
      </c>
      <c r="E2" s="16" t="s">
        <v>443</v>
      </c>
    </row>
    <row r="3" spans="2:5">
      <c r="B3" s="13" t="s">
        <v>39</v>
      </c>
      <c r="C3" s="13">
        <f>1+1+1+1+1</f>
        <v>5</v>
      </c>
      <c r="D3" s="13"/>
      <c r="E3" s="13"/>
    </row>
    <row r="4" spans="2:5">
      <c r="B4" t="s">
        <v>46</v>
      </c>
      <c r="C4">
        <f>1+1+1+1+1+1</f>
        <v>6</v>
      </c>
    </row>
    <row r="5" spans="2:5">
      <c r="B5" s="13" t="s">
        <v>444</v>
      </c>
      <c r="C5" s="13">
        <f>1</f>
        <v>1</v>
      </c>
      <c r="D5" s="13"/>
      <c r="E5" s="13"/>
    </row>
    <row r="6" spans="2:5">
      <c r="B6" t="s">
        <v>445</v>
      </c>
      <c r="C6">
        <f>1</f>
        <v>1</v>
      </c>
    </row>
    <row r="7" spans="2:5">
      <c r="B7" s="13" t="s">
        <v>446</v>
      </c>
      <c r="C7" s="13">
        <f>1</f>
        <v>1</v>
      </c>
      <c r="D7" s="13"/>
      <c r="E7" s="13"/>
    </row>
    <row r="8" spans="2:5">
      <c r="B8" t="s">
        <v>447</v>
      </c>
      <c r="C8">
        <f>1+1+1+2+2+1</f>
        <v>8</v>
      </c>
    </row>
    <row r="9" spans="2:5">
      <c r="B9" s="13" t="s">
        <v>448</v>
      </c>
      <c r="C9" s="13">
        <f>1+1+1+1</f>
        <v>4</v>
      </c>
      <c r="D9" s="13"/>
      <c r="E9" s="13"/>
    </row>
    <row r="10" spans="2:5">
      <c r="B10" t="s">
        <v>449</v>
      </c>
      <c r="C10">
        <f>2+1+1+1+1+1</f>
        <v>7</v>
      </c>
    </row>
    <row r="11" spans="2:5">
      <c r="B11" s="13" t="s">
        <v>450</v>
      </c>
      <c r="C11" s="13">
        <f>1+1</f>
        <v>2</v>
      </c>
      <c r="D11" s="13"/>
      <c r="E11" s="13"/>
    </row>
    <row r="12" spans="2:5">
      <c r="B12" t="s">
        <v>451</v>
      </c>
      <c r="C12">
        <v>7</v>
      </c>
    </row>
    <row r="13" spans="2:5">
      <c r="B13" s="13" t="s">
        <v>452</v>
      </c>
      <c r="C13" s="13">
        <f>1+2+2+5+1+2+1+3</f>
        <v>17</v>
      </c>
      <c r="D13" s="13">
        <f>8+6+12+12</f>
        <v>38</v>
      </c>
      <c r="E13" s="13"/>
    </row>
    <row r="14" spans="2:5">
      <c r="B14" t="s">
        <v>453</v>
      </c>
      <c r="D14">
        <v>6</v>
      </c>
    </row>
    <row r="15" spans="2:5">
      <c r="B15" s="13" t="s">
        <v>454</v>
      </c>
      <c r="C15" s="13">
        <v>5</v>
      </c>
      <c r="D15" s="13">
        <f>6+6</f>
        <v>12</v>
      </c>
      <c r="E15" s="13"/>
    </row>
    <row r="16" spans="2:5">
      <c r="B16" t="s">
        <v>455</v>
      </c>
      <c r="C16">
        <v>5</v>
      </c>
    </row>
    <row r="17" spans="2:5">
      <c r="B17" s="13" t="s">
        <v>456</v>
      </c>
      <c r="C17" s="13"/>
      <c r="D17" s="13">
        <v>15</v>
      </c>
      <c r="E17" s="13"/>
    </row>
    <row r="18" spans="2:5">
      <c r="B18" t="s">
        <v>457</v>
      </c>
      <c r="D18">
        <f>48</f>
        <v>48</v>
      </c>
    </row>
    <row r="19" spans="2:5">
      <c r="B19" s="19" t="s">
        <v>458</v>
      </c>
      <c r="C19" s="19"/>
      <c r="D19" s="19">
        <f>24</f>
        <v>24</v>
      </c>
      <c r="E19" s="19"/>
    </row>
    <row r="20" spans="2:5">
      <c r="B20" s="13" t="s">
        <v>459</v>
      </c>
      <c r="C20" s="13">
        <f>1+9+6</f>
        <v>16</v>
      </c>
      <c r="D20" s="13">
        <f>32+48+8+10+12+12</f>
        <v>122</v>
      </c>
      <c r="E20" s="14">
        <f t="shared" ref="E20" si="0">2+2+1</f>
        <v>5</v>
      </c>
    </row>
    <row r="21" spans="2:5">
      <c r="B21" s="13" t="s">
        <v>460</v>
      </c>
      <c r="C21" s="13">
        <f>1+9+3</f>
        <v>13</v>
      </c>
      <c r="D21" s="13">
        <f>10+24</f>
        <v>34</v>
      </c>
      <c r="E21" s="13"/>
    </row>
    <row r="22" spans="2:5">
      <c r="B22" t="s">
        <v>461</v>
      </c>
      <c r="C22">
        <f>2+1+2+1+1</f>
        <v>7</v>
      </c>
    </row>
    <row r="23" spans="2:5">
      <c r="B23" s="13" t="s">
        <v>462</v>
      </c>
      <c r="C23" s="13">
        <f>2</f>
        <v>2</v>
      </c>
      <c r="D23" s="13"/>
      <c r="E23" s="13"/>
    </row>
    <row r="24" spans="2:5">
      <c r="B24" t="s">
        <v>463</v>
      </c>
      <c r="C24">
        <f>2</f>
        <v>2</v>
      </c>
    </row>
    <row r="25" spans="2:5">
      <c r="B25" t="s">
        <v>464</v>
      </c>
      <c r="C25">
        <v>24</v>
      </c>
    </row>
    <row r="26" spans="2:5">
      <c r="B26" s="13" t="s">
        <v>465</v>
      </c>
      <c r="C26" s="13">
        <f>6*2+12+36+4*2+8+3*12+48+24+50+8+4+12+10+24</f>
        <v>292</v>
      </c>
      <c r="D26" s="13"/>
      <c r="E26" s="13"/>
    </row>
    <row r="27" spans="2:5">
      <c r="B27" s="15">
        <v>1664</v>
      </c>
      <c r="C27">
        <f>24</f>
        <v>24</v>
      </c>
    </row>
    <row r="28" spans="2:5">
      <c r="B28" s="13" t="s">
        <v>466</v>
      </c>
      <c r="C28" s="13">
        <v>3</v>
      </c>
      <c r="D28" s="13"/>
      <c r="E28" s="13"/>
    </row>
    <row r="29" spans="2:5">
      <c r="B29" t="s">
        <v>467</v>
      </c>
      <c r="C29">
        <v>6</v>
      </c>
    </row>
    <row r="30" spans="2:5">
      <c r="B30" s="19" t="s">
        <v>468</v>
      </c>
      <c r="C30" s="19">
        <f>6</f>
        <v>6</v>
      </c>
      <c r="D30" s="19"/>
      <c r="E30" s="19"/>
    </row>
    <row r="31" spans="2:5">
      <c r="B31" t="s">
        <v>469</v>
      </c>
      <c r="D31">
        <f>12</f>
        <v>12</v>
      </c>
    </row>
    <row r="32" spans="2:5">
      <c r="B32" s="13" t="s">
        <v>470</v>
      </c>
      <c r="C32" s="13"/>
      <c r="D32" s="13">
        <f>6+4+4+4</f>
        <v>18</v>
      </c>
      <c r="E32" s="13"/>
    </row>
    <row r="33" spans="2:5">
      <c r="B33" t="s">
        <v>471</v>
      </c>
      <c r="C33">
        <f>1</f>
        <v>1</v>
      </c>
    </row>
    <row r="34" spans="2:5">
      <c r="B34" s="13" t="s">
        <v>472</v>
      </c>
      <c r="C34" s="13">
        <f>1+1+1+1</f>
        <v>4</v>
      </c>
      <c r="D34" s="13"/>
      <c r="E34" s="13"/>
    </row>
    <row r="35" spans="2:5">
      <c r="B35" t="s">
        <v>473</v>
      </c>
      <c r="C35">
        <v>1</v>
      </c>
    </row>
    <row r="36" spans="2:5">
      <c r="B36" s="19" t="s">
        <v>474</v>
      </c>
      <c r="C36" s="19">
        <f>1</f>
        <v>1</v>
      </c>
      <c r="D36" s="19"/>
      <c r="E36" s="19"/>
    </row>
    <row r="37" spans="2:5">
      <c r="B37" s="20" t="s">
        <v>475</v>
      </c>
      <c r="C37" s="20">
        <v>5</v>
      </c>
      <c r="D37" s="20"/>
      <c r="E37" s="20"/>
    </row>
    <row r="38" spans="2:5">
      <c r="B38" s="20" t="s">
        <v>476</v>
      </c>
      <c r="C38" s="20">
        <f>1</f>
        <v>1</v>
      </c>
      <c r="D38" s="20"/>
      <c r="E38" s="20"/>
    </row>
    <row r="39" spans="2:5">
      <c r="B39" s="13" t="s">
        <v>477</v>
      </c>
      <c r="C39" s="13">
        <f>2</f>
        <v>2</v>
      </c>
      <c r="D39" s="13"/>
      <c r="E39" s="13"/>
    </row>
    <row r="40" spans="2:5">
      <c r="B40" t="s">
        <v>478</v>
      </c>
      <c r="C40">
        <f>1</f>
        <v>1</v>
      </c>
    </row>
    <row r="41" spans="2:5">
      <c r="B41" s="13" t="s">
        <v>479</v>
      </c>
      <c r="C41" s="13">
        <f>2</f>
        <v>2</v>
      </c>
      <c r="D41" s="13"/>
      <c r="E41" s="13"/>
    </row>
    <row r="42" spans="2:5">
      <c r="B42" t="s">
        <v>480</v>
      </c>
      <c r="C42">
        <f>1</f>
        <v>1</v>
      </c>
    </row>
    <row r="43" spans="2:5">
      <c r="B43" s="13" t="s">
        <v>481</v>
      </c>
      <c r="C43" s="13">
        <f>1+1</f>
        <v>2</v>
      </c>
      <c r="D43" s="13"/>
      <c r="E43" s="13"/>
    </row>
    <row r="44" spans="2:5">
      <c r="B44" t="s">
        <v>482</v>
      </c>
      <c r="C44">
        <f>1+2+1</f>
        <v>4</v>
      </c>
    </row>
    <row r="45" spans="2:5">
      <c r="B45" s="19" t="s">
        <v>483</v>
      </c>
      <c r="C45" s="19"/>
      <c r="D45" s="19">
        <f>5</f>
        <v>5</v>
      </c>
      <c r="E45" s="19"/>
    </row>
    <row r="46" spans="2:5">
      <c r="B46" t="s">
        <v>484</v>
      </c>
      <c r="C46">
        <f>1</f>
        <v>1</v>
      </c>
    </row>
    <row r="47" spans="2:5">
      <c r="B47" s="19" t="s">
        <v>485</v>
      </c>
      <c r="C47" s="19">
        <v>2</v>
      </c>
      <c r="D47" s="19"/>
      <c r="E47" s="19"/>
    </row>
    <row r="48" spans="2:5">
      <c r="B48" t="s">
        <v>41</v>
      </c>
      <c r="C48">
        <f>1+1+1+1+1+1+1+1+1+1+1</f>
        <v>11</v>
      </c>
    </row>
    <row r="49" spans="2:5">
      <c r="B49" s="13" t="s">
        <v>486</v>
      </c>
      <c r="C49" s="13">
        <f>1+1+1+1+1+1+1+1</f>
        <v>8</v>
      </c>
      <c r="D49" s="13"/>
      <c r="E49" s="13"/>
    </row>
    <row r="50" spans="2:5">
      <c r="B50" s="21" t="s">
        <v>48</v>
      </c>
      <c r="C50" s="21">
        <f>1+1+1</f>
        <v>3</v>
      </c>
      <c r="D50" s="21"/>
      <c r="E50" s="21"/>
    </row>
    <row r="51" spans="2:5">
      <c r="B51" s="22" t="s">
        <v>49</v>
      </c>
      <c r="C51" s="22">
        <f>1+1</f>
        <v>2</v>
      </c>
      <c r="D51" s="22"/>
      <c r="E51" s="22"/>
    </row>
    <row r="52" spans="2:5">
      <c r="B52" s="21" t="s">
        <v>52</v>
      </c>
      <c r="C52" s="21">
        <f>1+1+1+1+1</f>
        <v>5</v>
      </c>
      <c r="D52" s="21"/>
      <c r="E52" s="21"/>
    </row>
    <row r="53" spans="2:5">
      <c r="B53" s="22" t="s">
        <v>56</v>
      </c>
      <c r="C53" s="22">
        <f>1+1</f>
        <v>2</v>
      </c>
      <c r="D53" s="22"/>
      <c r="E53" s="22"/>
    </row>
    <row r="54" spans="2:5">
      <c r="B54" s="21" t="s">
        <v>487</v>
      </c>
      <c r="C54" s="21">
        <f>1+1+1+1+1</f>
        <v>5</v>
      </c>
      <c r="D54" s="21"/>
      <c r="E54" s="21"/>
    </row>
    <row r="55" spans="2:5">
      <c r="B55" s="22" t="s">
        <v>488</v>
      </c>
      <c r="C55" s="22">
        <f>1</f>
        <v>1</v>
      </c>
      <c r="D55" s="22"/>
      <c r="E55" s="23"/>
    </row>
    <row r="56" spans="2:5">
      <c r="B56" t="s">
        <v>489</v>
      </c>
      <c r="C56">
        <f>1+1</f>
        <v>2</v>
      </c>
    </row>
    <row r="57" spans="2:5">
      <c r="B57" s="19" t="s">
        <v>490</v>
      </c>
      <c r="C57" s="19">
        <f>1</f>
        <v>1</v>
      </c>
      <c r="D57" s="19"/>
      <c r="E57" s="19"/>
    </row>
    <row r="58" spans="2:5">
      <c r="B58" t="s">
        <v>491</v>
      </c>
      <c r="C58">
        <v>4</v>
      </c>
    </row>
    <row r="59" spans="2:5">
      <c r="B59" s="13" t="s">
        <v>492</v>
      </c>
      <c r="C59" s="13">
        <v>5</v>
      </c>
      <c r="D59" s="13"/>
      <c r="E59" s="13"/>
    </row>
    <row r="60" spans="2:5">
      <c r="B60" t="s">
        <v>89</v>
      </c>
      <c r="C60">
        <f>1+1+2+1+1+1+1</f>
        <v>8</v>
      </c>
    </row>
    <row r="61" spans="2:5">
      <c r="B61" s="13" t="s">
        <v>493</v>
      </c>
      <c r="C61" s="13">
        <f>1</f>
        <v>1</v>
      </c>
      <c r="D61" s="13"/>
      <c r="E61" s="13"/>
    </row>
    <row r="62" spans="2:5">
      <c r="B62" s="15" t="s">
        <v>494</v>
      </c>
      <c r="C62">
        <f>2</f>
        <v>2</v>
      </c>
    </row>
    <row r="63" spans="2:5">
      <c r="B63" s="13" t="s">
        <v>495</v>
      </c>
      <c r="C63" s="13">
        <f>1</f>
        <v>1</v>
      </c>
      <c r="D63" s="13"/>
      <c r="E63" s="13"/>
    </row>
    <row r="64" spans="2:5">
      <c r="B64" t="s">
        <v>496</v>
      </c>
      <c r="C64">
        <f>1+1+1</f>
        <v>3</v>
      </c>
    </row>
    <row r="65" spans="2:5">
      <c r="B65" s="13" t="s">
        <v>497</v>
      </c>
      <c r="C65" s="13">
        <f>1</f>
        <v>1</v>
      </c>
      <c r="D65" s="13"/>
      <c r="E65" s="13"/>
    </row>
    <row r="66" spans="2:5">
      <c r="B66" t="s">
        <v>479</v>
      </c>
      <c r="C66">
        <f>1+1</f>
        <v>2</v>
      </c>
    </row>
    <row r="67" spans="2:5">
      <c r="B67" s="19" t="s">
        <v>498</v>
      </c>
      <c r="C67" s="19">
        <v>6</v>
      </c>
      <c r="D67" s="19"/>
      <c r="E67" s="19"/>
    </row>
    <row r="68" spans="2:5">
      <c r="B68" t="s">
        <v>499</v>
      </c>
      <c r="C68">
        <f>3</f>
        <v>3</v>
      </c>
    </row>
    <row r="69" spans="2:5">
      <c r="B69" s="13" t="s">
        <v>500</v>
      </c>
      <c r="C69" s="13">
        <f>1+1</f>
        <v>2</v>
      </c>
      <c r="D69" s="13"/>
      <c r="E69" s="13"/>
    </row>
    <row r="71" spans="2:5">
      <c r="B71" s="22" t="s">
        <v>501</v>
      </c>
      <c r="C71" s="22">
        <f>1+1+1+1+1</f>
        <v>5</v>
      </c>
      <c r="D71" s="22"/>
      <c r="E71" s="22"/>
    </row>
    <row r="72" spans="2:5">
      <c r="B72" s="21" t="s">
        <v>502</v>
      </c>
      <c r="C72" s="21">
        <f>1</f>
        <v>1</v>
      </c>
      <c r="D72" s="21"/>
      <c r="E72" s="21"/>
    </row>
    <row r="73" spans="2:5">
      <c r="B73" s="22" t="s">
        <v>503</v>
      </c>
      <c r="C73" s="22">
        <f>1+1+1+1+1</f>
        <v>5</v>
      </c>
      <c r="D73" s="22"/>
      <c r="E73" s="22"/>
    </row>
    <row r="74" spans="2:5">
      <c r="B74" s="24" t="s">
        <v>504</v>
      </c>
      <c r="C74" s="21">
        <f>1</f>
        <v>1</v>
      </c>
      <c r="D74" s="21"/>
      <c r="E74" s="21"/>
    </row>
    <row r="75" spans="2:5">
      <c r="B75" s="22" t="s">
        <v>505</v>
      </c>
      <c r="C75" s="22">
        <f>1</f>
        <v>1</v>
      </c>
      <c r="D75" s="22"/>
      <c r="E75" s="22"/>
    </row>
    <row r="76" spans="2:5">
      <c r="B76" s="21" t="s">
        <v>506</v>
      </c>
      <c r="C76" s="21">
        <f>1+1+1</f>
        <v>3</v>
      </c>
      <c r="D76" s="21"/>
      <c r="E76" s="21"/>
    </row>
    <row r="77" spans="2:5">
      <c r="B77" s="22" t="s">
        <v>507</v>
      </c>
      <c r="C77" s="22">
        <f>1</f>
        <v>1</v>
      </c>
      <c r="D77" s="22"/>
      <c r="E77" s="22"/>
    </row>
    <row r="78" spans="2:5">
      <c r="B78" s="21" t="s">
        <v>508</v>
      </c>
      <c r="C78" s="21">
        <f>1+1</f>
        <v>2</v>
      </c>
      <c r="D78" s="21"/>
      <c r="E78" s="21"/>
    </row>
    <row r="79" spans="2:5">
      <c r="B79" s="21" t="s">
        <v>509</v>
      </c>
      <c r="C79" s="21">
        <f>1</f>
        <v>1</v>
      </c>
      <c r="D79" s="21"/>
      <c r="E79" s="21"/>
    </row>
    <row r="80" spans="2:5">
      <c r="B80" s="22" t="s">
        <v>510</v>
      </c>
      <c r="C80" s="22">
        <f>1</f>
        <v>1</v>
      </c>
      <c r="D80" s="22"/>
      <c r="E80" s="22"/>
    </row>
    <row r="81" spans="2:5">
      <c r="B81" s="24" t="s">
        <v>511</v>
      </c>
      <c r="C81" s="21">
        <f>1</f>
        <v>1</v>
      </c>
      <c r="D81" s="21"/>
      <c r="E81" s="21"/>
    </row>
    <row r="82" spans="2:5">
      <c r="B82" s="22" t="s">
        <v>512</v>
      </c>
      <c r="C82" s="22">
        <f>1</f>
        <v>1</v>
      </c>
      <c r="D82" s="22"/>
      <c r="E82" s="22"/>
    </row>
    <row r="83" spans="2:5">
      <c r="B83" s="21" t="s">
        <v>513</v>
      </c>
      <c r="C83" s="21">
        <f>1+1</f>
        <v>2</v>
      </c>
      <c r="D83" s="21"/>
      <c r="E83" s="21"/>
    </row>
    <row r="84" spans="2:5">
      <c r="B84" s="21" t="s">
        <v>514</v>
      </c>
      <c r="C84" s="21">
        <f>1</f>
        <v>1</v>
      </c>
      <c r="D84" s="21"/>
      <c r="E84" s="21"/>
    </row>
    <row r="85" spans="2:5">
      <c r="B85" s="22" t="s">
        <v>515</v>
      </c>
      <c r="C85" s="22">
        <f>2+1</f>
        <v>3</v>
      </c>
      <c r="D85" s="22"/>
      <c r="E85" s="22"/>
    </row>
    <row r="86" spans="2:5">
      <c r="B86" s="21" t="s">
        <v>516</v>
      </c>
      <c r="C86" s="21">
        <f>4+5+10</f>
        <v>19</v>
      </c>
      <c r="D86" s="21"/>
      <c r="E86" s="21"/>
    </row>
    <row r="87" spans="2:5">
      <c r="B87" s="22" t="s">
        <v>517</v>
      </c>
      <c r="C87" s="22">
        <f>1+1</f>
        <v>2</v>
      </c>
      <c r="D87" s="22"/>
      <c r="E87" s="22"/>
    </row>
    <row r="89" spans="2:5">
      <c r="B89" s="25" t="s">
        <v>518</v>
      </c>
      <c r="C89" s="25">
        <f>4+6+6</f>
        <v>16</v>
      </c>
      <c r="D89" s="25"/>
      <c r="E89" s="25"/>
    </row>
    <row r="90" spans="2:5">
      <c r="B90" s="26" t="s">
        <v>519</v>
      </c>
      <c r="C90" s="25">
        <v>20</v>
      </c>
      <c r="D90" s="25"/>
      <c r="E90" s="25"/>
    </row>
    <row r="91" spans="2:5">
      <c r="B91" s="26" t="s">
        <v>520</v>
      </c>
      <c r="C91" s="26">
        <v>64</v>
      </c>
      <c r="D91" s="26"/>
      <c r="E91" s="26"/>
    </row>
    <row r="92" spans="2:5">
      <c r="B92" s="25" t="s">
        <v>521</v>
      </c>
      <c r="C92" s="25">
        <f>1+1+1+1+2</f>
        <v>6</v>
      </c>
      <c r="D92" s="25"/>
      <c r="E92" s="27"/>
    </row>
    <row r="93" spans="2:5">
      <c r="B93" s="26" t="s">
        <v>522</v>
      </c>
      <c r="C93" s="26">
        <f>2+1+1</f>
        <v>4</v>
      </c>
      <c r="D93" s="26"/>
      <c r="E93" s="26"/>
    </row>
    <row r="94" spans="2:5">
      <c r="B94" s="25" t="s">
        <v>523</v>
      </c>
      <c r="C94" s="25">
        <f>1</f>
        <v>1</v>
      </c>
      <c r="D94" s="25"/>
      <c r="E94" s="25"/>
    </row>
    <row r="95" spans="2:5">
      <c r="B95" s="26" t="s">
        <v>524</v>
      </c>
      <c r="C95" s="26">
        <f>1</f>
        <v>1</v>
      </c>
      <c r="D95" s="26"/>
      <c r="E95" s="26"/>
    </row>
    <row r="96" spans="2:5">
      <c r="B96" s="25" t="s">
        <v>525</v>
      </c>
      <c r="C96" s="25">
        <f>1</f>
        <v>1</v>
      </c>
      <c r="D96" s="25"/>
      <c r="E96" s="25"/>
    </row>
    <row r="97" spans="2:5">
      <c r="B97" s="26" t="s">
        <v>526</v>
      </c>
      <c r="C97" s="26">
        <f>1</f>
        <v>1</v>
      </c>
      <c r="D97" s="26"/>
      <c r="E97" s="26"/>
    </row>
    <row r="98" spans="2:5">
      <c r="B98" s="25" t="s">
        <v>527</v>
      </c>
      <c r="C98" s="25">
        <f>9+15+10</f>
        <v>34</v>
      </c>
      <c r="D98" s="25"/>
      <c r="E98" s="25"/>
    </row>
    <row r="99" spans="2:5">
      <c r="B99" s="28" t="s">
        <v>528</v>
      </c>
      <c r="C99" s="26">
        <f>9</f>
        <v>9</v>
      </c>
      <c r="D99" s="26"/>
      <c r="E99" s="26"/>
    </row>
    <row r="100" spans="2:5">
      <c r="B100" s="25" t="s">
        <v>529</v>
      </c>
      <c r="C100" s="25">
        <f>4+8</f>
        <v>12</v>
      </c>
      <c r="D100" s="25"/>
      <c r="E100" s="25"/>
    </row>
    <row r="101" spans="2:5">
      <c r="B101" s="26" t="s">
        <v>530</v>
      </c>
      <c r="C101" s="26">
        <f>1+2</f>
        <v>3</v>
      </c>
      <c r="D101" s="26"/>
      <c r="E101" s="26"/>
    </row>
    <row r="102" spans="2:5">
      <c r="B102" s="25" t="s">
        <v>531</v>
      </c>
      <c r="C102" s="25">
        <f>9</f>
        <v>9</v>
      </c>
      <c r="D102" s="25"/>
      <c r="E102" s="25"/>
    </row>
    <row r="103" spans="2:5">
      <c r="B103" s="26" t="s">
        <v>532</v>
      </c>
      <c r="C103" s="26">
        <f>1</f>
        <v>1</v>
      </c>
      <c r="D103" s="26"/>
      <c r="E103" s="26"/>
    </row>
    <row r="104" spans="2:5">
      <c r="B104" s="25" t="s">
        <v>533</v>
      </c>
      <c r="C104" s="25">
        <f>1</f>
        <v>1</v>
      </c>
      <c r="D104" s="25"/>
      <c r="E104" s="25"/>
    </row>
    <row r="105" spans="2:5">
      <c r="B105" s="26" t="s">
        <v>534</v>
      </c>
      <c r="C105" s="26">
        <f>2</f>
        <v>2</v>
      </c>
      <c r="D105" s="26"/>
      <c r="E105" s="26"/>
    </row>
    <row r="106" spans="2:5">
      <c r="B106" s="25" t="s">
        <v>535</v>
      </c>
      <c r="C106" s="25">
        <f>1</f>
        <v>1</v>
      </c>
      <c r="D106" s="25"/>
      <c r="E106" s="25"/>
    </row>
    <row r="107" spans="2:5">
      <c r="B107" s="26" t="s">
        <v>536</v>
      </c>
      <c r="C107" s="26">
        <f>10</f>
        <v>10</v>
      </c>
      <c r="D107" s="26"/>
      <c r="E107" s="26"/>
    </row>
    <row r="108" spans="2:5">
      <c r="B108" s="47" t="s">
        <v>537</v>
      </c>
      <c r="C108" s="26">
        <v>2</v>
      </c>
      <c r="D108" s="26"/>
      <c r="E108" s="26"/>
    </row>
  </sheetData>
  <pageMargins left="0" right="0" top="0" bottom="0" header="0" footer="0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25051-7D95-4212-B762-7C4CBA5B41B0}">
  <sheetPr>
    <pageSetUpPr fitToPage="1"/>
  </sheetPr>
  <dimension ref="B3:L38"/>
  <sheetViews>
    <sheetView workbookViewId="0">
      <selection activeCell="H38" sqref="B1:I38"/>
    </sheetView>
  </sheetViews>
  <sheetFormatPr defaultColWidth="11.5703125" defaultRowHeight="14.45"/>
  <cols>
    <col min="1" max="4" width="11.5703125" style="42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77</v>
      </c>
      <c r="H4" s="71"/>
    </row>
    <row r="5" spans="2:9" ht="15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4</v>
      </c>
      <c r="C7" s="83"/>
      <c r="D7" s="55"/>
      <c r="F7" s="92" t="s">
        <v>5</v>
      </c>
      <c r="G7" s="93"/>
      <c r="H7" s="93"/>
      <c r="I7" s="94"/>
    </row>
    <row r="8" spans="2:9" ht="15" thickBot="1">
      <c r="B8" s="54" t="s">
        <v>6</v>
      </c>
      <c r="C8" s="83"/>
      <c r="D8" s="40">
        <v>4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 t="s">
        <v>78</v>
      </c>
      <c r="C12" s="55"/>
      <c r="D12" s="54" t="s">
        <v>79</v>
      </c>
      <c r="E12" s="55"/>
      <c r="F12" s="54" t="s">
        <v>80</v>
      </c>
      <c r="G12" s="55"/>
      <c r="H12" s="54" t="s">
        <v>81</v>
      </c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34.15" customHeight="1" thickBot="1">
      <c r="B16" s="43" t="s">
        <v>20</v>
      </c>
      <c r="C16" s="35"/>
      <c r="D16" s="37"/>
      <c r="E16" s="35">
        <v>4</v>
      </c>
      <c r="F16" s="54" t="s">
        <v>82</v>
      </c>
      <c r="G16" s="83"/>
      <c r="H16" s="83"/>
      <c r="I16" s="55"/>
    </row>
    <row r="17" spans="2:12" ht="15" thickBot="1">
      <c r="B17" s="54" t="s">
        <v>24</v>
      </c>
      <c r="C17" s="83"/>
      <c r="D17" s="83"/>
      <c r="E17" s="83"/>
      <c r="F17" s="83"/>
      <c r="G17" s="83"/>
      <c r="H17" s="83"/>
      <c r="I17" s="55"/>
      <c r="L17" s="33"/>
    </row>
    <row r="18" spans="2:12" ht="15" thickBot="1">
      <c r="L18" s="33"/>
    </row>
    <row r="19" spans="2:12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12">
      <c r="B20" s="74" t="s">
        <v>83</v>
      </c>
      <c r="C20" s="76" t="s">
        <v>84</v>
      </c>
      <c r="D20" s="77"/>
      <c r="E20" s="77"/>
      <c r="F20" s="77"/>
      <c r="G20" s="77"/>
      <c r="H20" s="77"/>
      <c r="I20" s="78"/>
    </row>
    <row r="21" spans="2:12">
      <c r="B21" s="75"/>
      <c r="C21" s="79"/>
      <c r="D21" s="80"/>
      <c r="E21" s="80"/>
      <c r="F21" s="80"/>
      <c r="G21" s="80"/>
      <c r="H21" s="80"/>
      <c r="I21" s="81"/>
    </row>
    <row r="22" spans="2:12" ht="26.45" customHeight="1" thickBot="1">
      <c r="B22" s="75"/>
      <c r="C22" s="79"/>
      <c r="D22" s="80"/>
      <c r="E22" s="80"/>
      <c r="F22" s="80"/>
      <c r="G22" s="80"/>
      <c r="H22" s="80"/>
      <c r="I22" s="81"/>
    </row>
    <row r="23" spans="2:12" ht="26.45" customHeight="1" thickBot="1">
      <c r="B23" s="40" t="s">
        <v>28</v>
      </c>
      <c r="C23" s="72"/>
      <c r="D23" s="73"/>
      <c r="E23" s="44">
        <v>384472067</v>
      </c>
      <c r="F23" s="44" t="s">
        <v>85</v>
      </c>
      <c r="G23" s="72" t="s">
        <v>86</v>
      </c>
      <c r="H23" s="88"/>
      <c r="I23" s="73"/>
    </row>
    <row r="24" spans="2:12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12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12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12" ht="26.45" customHeight="1" thickBot="1">
      <c r="B27" s="34" t="s">
        <v>20</v>
      </c>
      <c r="C27" s="40">
        <v>4</v>
      </c>
      <c r="D27" s="65"/>
      <c r="E27" s="65"/>
      <c r="F27" s="72"/>
      <c r="G27" s="73"/>
      <c r="H27" s="72"/>
      <c r="I27" s="73"/>
    </row>
    <row r="28" spans="2:12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12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12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12" ht="48.6" customHeight="1" thickBot="1">
      <c r="B31" s="40" t="s">
        <v>87</v>
      </c>
      <c r="C31" s="40" t="s">
        <v>88</v>
      </c>
      <c r="D31" s="40" t="s">
        <v>89</v>
      </c>
      <c r="E31" s="40" t="s">
        <v>41</v>
      </c>
      <c r="F31" s="40"/>
      <c r="G31" s="40"/>
      <c r="H31" s="40"/>
      <c r="I31" s="40"/>
    </row>
    <row r="32" spans="2:12" ht="28.9" customHeight="1" thickBot="1">
      <c r="B32" s="40" t="s">
        <v>90</v>
      </c>
      <c r="C32" s="40" t="s">
        <v>91</v>
      </c>
      <c r="D32" s="40" t="s">
        <v>92</v>
      </c>
      <c r="E32" s="40"/>
      <c r="F32" s="40"/>
      <c r="G32" s="40"/>
      <c r="H32" s="40"/>
      <c r="I32" s="40"/>
    </row>
    <row r="33" spans="2:9" ht="15" thickBot="1"/>
    <row r="34" spans="2:9" ht="15" thickBot="1">
      <c r="B34" s="62" t="s">
        <v>61</v>
      </c>
      <c r="C34" s="66"/>
      <c r="D34" s="66"/>
      <c r="E34" s="66"/>
      <c r="F34" s="66"/>
      <c r="G34" s="66"/>
      <c r="H34" s="66"/>
      <c r="I34" s="67"/>
    </row>
    <row r="35" spans="2:9" ht="15" thickBot="1">
      <c r="B35" s="60" t="s">
        <v>62</v>
      </c>
      <c r="C35" s="61"/>
      <c r="D35" s="54" t="s">
        <v>63</v>
      </c>
      <c r="E35" s="55"/>
      <c r="F35" s="56" t="s">
        <v>64</v>
      </c>
      <c r="G35" s="57"/>
      <c r="H35" s="54" t="s">
        <v>65</v>
      </c>
      <c r="I35" s="55"/>
    </row>
    <row r="36" spans="2:9" ht="15" thickBot="1">
      <c r="B36" s="60" t="s">
        <v>66</v>
      </c>
      <c r="C36" s="61"/>
      <c r="D36" s="54" t="s">
        <v>67</v>
      </c>
      <c r="E36" s="55"/>
      <c r="F36" s="36" t="s">
        <v>68</v>
      </c>
      <c r="G36" s="37"/>
      <c r="H36" s="54" t="s">
        <v>69</v>
      </c>
      <c r="I36" s="55"/>
    </row>
    <row r="37" spans="2:9" ht="15" thickBot="1">
      <c r="B37" s="60" t="s">
        <v>70</v>
      </c>
      <c r="C37" s="61"/>
      <c r="D37" s="54" t="s">
        <v>71</v>
      </c>
      <c r="E37" s="55"/>
      <c r="F37" s="56" t="s">
        <v>72</v>
      </c>
      <c r="G37" s="57"/>
      <c r="H37" s="54" t="s">
        <v>73</v>
      </c>
      <c r="I37" s="55"/>
    </row>
    <row r="38" spans="2:9" ht="15" thickBot="1">
      <c r="B38" s="60" t="s">
        <v>93</v>
      </c>
      <c r="C38" s="61"/>
      <c r="D38" s="54" t="s">
        <v>94</v>
      </c>
      <c r="E38" s="55"/>
      <c r="F38" s="56"/>
      <c r="G38" s="57"/>
      <c r="H38" s="58">
        <v>664685166</v>
      </c>
      <c r="I38" s="59"/>
    </row>
  </sheetData>
  <mergeCells count="52">
    <mergeCell ref="B12:C12"/>
    <mergeCell ref="D12:E12"/>
    <mergeCell ref="F12:G12"/>
    <mergeCell ref="H12:I12"/>
    <mergeCell ref="G3:H3"/>
    <mergeCell ref="G4:H4"/>
    <mergeCell ref="B6:D6"/>
    <mergeCell ref="F6:I6"/>
    <mergeCell ref="B7:D7"/>
    <mergeCell ref="F7:I7"/>
    <mergeCell ref="B10:I10"/>
    <mergeCell ref="B11:C11"/>
    <mergeCell ref="D11:E11"/>
    <mergeCell ref="F11:G11"/>
    <mergeCell ref="H11:I11"/>
    <mergeCell ref="B8:C8"/>
    <mergeCell ref="F26:G26"/>
    <mergeCell ref="H26:I26"/>
    <mergeCell ref="B14:I14"/>
    <mergeCell ref="F15:I15"/>
    <mergeCell ref="F16:I16"/>
    <mergeCell ref="B17:I17"/>
    <mergeCell ref="B19:I19"/>
    <mergeCell ref="B20:B22"/>
    <mergeCell ref="C20:I22"/>
    <mergeCell ref="C23:D23"/>
    <mergeCell ref="G23:I23"/>
    <mergeCell ref="B25:I25"/>
    <mergeCell ref="D26:E26"/>
    <mergeCell ref="B38:C38"/>
    <mergeCell ref="D38:E38"/>
    <mergeCell ref="F38:G38"/>
    <mergeCell ref="H38:I38"/>
    <mergeCell ref="B34:I34"/>
    <mergeCell ref="B35:C35"/>
    <mergeCell ref="D35:E35"/>
    <mergeCell ref="F35:G35"/>
    <mergeCell ref="H35:I35"/>
    <mergeCell ref="B36:C36"/>
    <mergeCell ref="D36:E36"/>
    <mergeCell ref="H36:I36"/>
    <mergeCell ref="B37:C37"/>
    <mergeCell ref="D37:E37"/>
    <mergeCell ref="F37:G37"/>
    <mergeCell ref="H37:I37"/>
    <mergeCell ref="D27:E27"/>
    <mergeCell ref="F27:G27"/>
    <mergeCell ref="H27:I27"/>
    <mergeCell ref="B29:I29"/>
    <mergeCell ref="B30:C30"/>
    <mergeCell ref="D30:E30"/>
    <mergeCell ref="F30:H30"/>
  </mergeCells>
  <hyperlinks>
    <hyperlink ref="F35" r:id="rId1" display="mailto:jean.thurel@lesgueulesdebois.fr" xr:uid="{3DBA90DC-BE7E-4B88-8253-F497069D04F9}"/>
    <hyperlink ref="F36" r:id="rId2" display="mailto:morganefrezard@gmail.com" xr:uid="{562A45CA-60D1-4F10-BE0F-4240FD72F9A7}"/>
    <hyperlink ref="F37" r:id="rId3" display="mailto:thibault@regisregis.fr" xr:uid="{FBC60690-36A3-4C0A-B2CD-12F0CC1C4574}"/>
  </hyperlinks>
  <pageMargins left="0.7" right="0.7" top="0.75" bottom="0.75" header="0.3" footer="0.3"/>
  <pageSetup paperSize="9" scale="81" fitToHeight="0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DD081-E13D-4C34-A2C5-19C57F53A599}">
  <sheetPr>
    <pageSetUpPr fitToPage="1"/>
  </sheetPr>
  <dimension ref="B3:I37"/>
  <sheetViews>
    <sheetView workbookViewId="0">
      <selection activeCell="H37" sqref="B1:I37"/>
    </sheetView>
  </sheetViews>
  <sheetFormatPr defaultColWidth="11.5703125" defaultRowHeight="14.45"/>
  <cols>
    <col min="1" max="4" width="11.5703125" style="42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95</v>
      </c>
      <c r="H4" s="71"/>
    </row>
    <row r="5" spans="2:9" ht="15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4</v>
      </c>
      <c r="C7" s="83"/>
      <c r="D7" s="55"/>
      <c r="F7" s="92" t="s">
        <v>5</v>
      </c>
      <c r="G7" s="93"/>
      <c r="H7" s="93"/>
      <c r="I7" s="94"/>
    </row>
    <row r="8" spans="2:9" ht="15" thickBot="1">
      <c r="B8" s="54" t="s">
        <v>6</v>
      </c>
      <c r="C8" s="83"/>
      <c r="D8" s="40">
        <v>7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 t="s">
        <v>96</v>
      </c>
      <c r="C12" s="55"/>
      <c r="D12" s="54" t="s">
        <v>97</v>
      </c>
      <c r="E12" s="55"/>
      <c r="F12" s="54" t="s">
        <v>98</v>
      </c>
      <c r="G12" s="55"/>
      <c r="H12" s="54" t="s">
        <v>99</v>
      </c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34.15" customHeight="1" thickBot="1">
      <c r="B16" s="43" t="s">
        <v>20</v>
      </c>
      <c r="C16" s="35" t="s">
        <v>100</v>
      </c>
      <c r="D16" s="37"/>
      <c r="E16" s="35">
        <v>7</v>
      </c>
      <c r="F16" s="54" t="s">
        <v>101</v>
      </c>
      <c r="G16" s="83"/>
      <c r="H16" s="83"/>
      <c r="I16" s="55"/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102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26.45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 t="s">
        <v>103</v>
      </c>
      <c r="D23" s="73"/>
      <c r="E23" s="44">
        <v>384357447</v>
      </c>
      <c r="F23" s="44">
        <v>686510379</v>
      </c>
      <c r="G23" s="72" t="s">
        <v>104</v>
      </c>
      <c r="H23" s="88"/>
      <c r="I23" s="73"/>
    </row>
    <row r="24" spans="2:9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9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9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9" ht="26.45" customHeight="1" thickBot="1">
      <c r="B27" s="34" t="s">
        <v>20</v>
      </c>
      <c r="C27" s="40">
        <v>7</v>
      </c>
      <c r="D27" s="65"/>
      <c r="E27" s="65"/>
      <c r="F27" s="72"/>
      <c r="G27" s="73"/>
      <c r="H27" s="72"/>
      <c r="I27" s="73"/>
    </row>
    <row r="28" spans="2:9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9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9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9" ht="48.6" customHeight="1" thickBot="1">
      <c r="B31" s="72" t="s">
        <v>105</v>
      </c>
      <c r="C31" s="88"/>
      <c r="D31" s="88"/>
      <c r="E31" s="88"/>
      <c r="F31" s="88"/>
      <c r="G31" s="88"/>
      <c r="H31" s="88"/>
      <c r="I31" s="73"/>
    </row>
    <row r="32" spans="2:9" ht="15" thickBot="1"/>
    <row r="33" spans="2:9" ht="15" thickBot="1">
      <c r="B33" s="62" t="s">
        <v>61</v>
      </c>
      <c r="C33" s="66"/>
      <c r="D33" s="66"/>
      <c r="E33" s="66"/>
      <c r="F33" s="66"/>
      <c r="G33" s="66"/>
      <c r="H33" s="66"/>
      <c r="I33" s="67"/>
    </row>
    <row r="34" spans="2:9" ht="15" thickBot="1">
      <c r="B34" s="60" t="s">
        <v>62</v>
      </c>
      <c r="C34" s="61"/>
      <c r="D34" s="54" t="s">
        <v>63</v>
      </c>
      <c r="E34" s="55"/>
      <c r="F34" s="56" t="s">
        <v>64</v>
      </c>
      <c r="G34" s="57"/>
      <c r="H34" s="54" t="s">
        <v>65</v>
      </c>
      <c r="I34" s="55"/>
    </row>
    <row r="35" spans="2:9" ht="15" thickBot="1">
      <c r="B35" s="60" t="s">
        <v>66</v>
      </c>
      <c r="C35" s="61"/>
      <c r="D35" s="54" t="s">
        <v>67</v>
      </c>
      <c r="E35" s="55"/>
      <c r="F35" s="36" t="s">
        <v>68</v>
      </c>
      <c r="G35" s="37"/>
      <c r="H35" s="54" t="s">
        <v>69</v>
      </c>
      <c r="I35" s="55"/>
    </row>
    <row r="36" spans="2:9" ht="15" thickBot="1">
      <c r="B36" s="60" t="s">
        <v>70</v>
      </c>
      <c r="C36" s="61"/>
      <c r="D36" s="54" t="s">
        <v>71</v>
      </c>
      <c r="E36" s="55"/>
      <c r="F36" s="56" t="s">
        <v>72</v>
      </c>
      <c r="G36" s="57"/>
      <c r="H36" s="54" t="s">
        <v>73</v>
      </c>
      <c r="I36" s="55"/>
    </row>
    <row r="37" spans="2:9" ht="15" thickBot="1">
      <c r="B37" s="60" t="s">
        <v>106</v>
      </c>
      <c r="C37" s="61"/>
      <c r="D37" s="54" t="s">
        <v>107</v>
      </c>
      <c r="E37" s="55"/>
      <c r="F37" s="56" t="s">
        <v>108</v>
      </c>
      <c r="G37" s="57"/>
      <c r="H37" s="58">
        <v>674770886</v>
      </c>
      <c r="I37" s="59"/>
    </row>
  </sheetData>
  <mergeCells count="53">
    <mergeCell ref="B11:C11"/>
    <mergeCell ref="D11:E11"/>
    <mergeCell ref="F11:G11"/>
    <mergeCell ref="H11:I11"/>
    <mergeCell ref="G3:H3"/>
    <mergeCell ref="G4:H4"/>
    <mergeCell ref="B6:D6"/>
    <mergeCell ref="F6:I6"/>
    <mergeCell ref="B7:D7"/>
    <mergeCell ref="F7:I7"/>
    <mergeCell ref="B10:I10"/>
    <mergeCell ref="C23:D23"/>
    <mergeCell ref="G23:I23"/>
    <mergeCell ref="B12:C12"/>
    <mergeCell ref="D12:E12"/>
    <mergeCell ref="F12:G12"/>
    <mergeCell ref="H12:I12"/>
    <mergeCell ref="B14:I14"/>
    <mergeCell ref="F15:I15"/>
    <mergeCell ref="F16:I16"/>
    <mergeCell ref="B17:I17"/>
    <mergeCell ref="B19:I19"/>
    <mergeCell ref="B20:B22"/>
    <mergeCell ref="C20:I22"/>
    <mergeCell ref="B25:I25"/>
    <mergeCell ref="D26:E26"/>
    <mergeCell ref="F26:G26"/>
    <mergeCell ref="H26:I26"/>
    <mergeCell ref="D27:E27"/>
    <mergeCell ref="F27:G27"/>
    <mergeCell ref="H27:I27"/>
    <mergeCell ref="F30:H30"/>
    <mergeCell ref="B33:I33"/>
    <mergeCell ref="B34:C34"/>
    <mergeCell ref="D34:E34"/>
    <mergeCell ref="F34:G34"/>
    <mergeCell ref="H34:I34"/>
    <mergeCell ref="B37:C37"/>
    <mergeCell ref="D37:E37"/>
    <mergeCell ref="F37:G37"/>
    <mergeCell ref="H37:I37"/>
    <mergeCell ref="B8:C8"/>
    <mergeCell ref="B31:I31"/>
    <mergeCell ref="B35:C35"/>
    <mergeCell ref="D35:E35"/>
    <mergeCell ref="H35:I35"/>
    <mergeCell ref="B36:C36"/>
    <mergeCell ref="D36:E36"/>
    <mergeCell ref="F36:G36"/>
    <mergeCell ref="H36:I36"/>
    <mergeCell ref="B29:I29"/>
    <mergeCell ref="B30:C30"/>
    <mergeCell ref="D30:E30"/>
  </mergeCells>
  <hyperlinks>
    <hyperlink ref="F34" r:id="rId1" display="mailto:jean.thurel@lesgueulesdebois.fr" xr:uid="{5EB3023E-95CF-414A-AD52-D37DF6E49E89}"/>
    <hyperlink ref="F35" r:id="rId2" display="mailto:morganefrezard@gmail.com" xr:uid="{44046431-6049-4C89-BBA9-0D90BA1AABB1}"/>
    <hyperlink ref="F36" r:id="rId3" display="mailto:thibault@regisregis.fr" xr:uid="{783A22E3-D199-47C4-A734-8BC95DE633E5}"/>
    <hyperlink ref="F37" r:id="rId4" xr:uid="{7D9777B9-CDE9-4368-B1DE-B6E66EB89C58}"/>
  </hyperlinks>
  <pageMargins left="0.7" right="0.7" top="0.75" bottom="0.75" header="0.3" footer="0.3"/>
  <pageSetup paperSize="9" scale="81" fitToHeight="0"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FABC-BCDB-4D2B-83E0-AF0C7AD17016}">
  <sheetPr>
    <pageSetUpPr fitToPage="1"/>
  </sheetPr>
  <dimension ref="B3:I44"/>
  <sheetViews>
    <sheetView topLeftCell="A25" workbookViewId="0">
      <selection activeCell="F49" sqref="F49"/>
    </sheetView>
  </sheetViews>
  <sheetFormatPr defaultColWidth="11.5703125" defaultRowHeight="14.45"/>
  <cols>
    <col min="1" max="4" width="11.5703125" style="42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109</v>
      </c>
      <c r="H4" s="71"/>
    </row>
    <row r="5" spans="2:9" ht="15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4</v>
      </c>
      <c r="C7" s="83"/>
      <c r="D7" s="55"/>
      <c r="F7" s="92" t="s">
        <v>5</v>
      </c>
      <c r="G7" s="93"/>
      <c r="H7" s="93"/>
      <c r="I7" s="94"/>
    </row>
    <row r="8" spans="2:9" ht="27" thickBot="1">
      <c r="B8" s="54" t="s">
        <v>6</v>
      </c>
      <c r="C8" s="83"/>
      <c r="D8" s="40" t="s">
        <v>110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 t="s">
        <v>111</v>
      </c>
      <c r="C12" s="55"/>
      <c r="D12" s="54" t="s">
        <v>112</v>
      </c>
      <c r="E12" s="55"/>
      <c r="F12" s="54" t="s">
        <v>113</v>
      </c>
      <c r="G12" s="55"/>
      <c r="H12" s="54" t="s">
        <v>114</v>
      </c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34.15" customHeight="1" thickBot="1">
      <c r="B16" s="43" t="s">
        <v>20</v>
      </c>
      <c r="C16" s="35" t="s">
        <v>115</v>
      </c>
      <c r="D16" s="37" t="s">
        <v>115</v>
      </c>
      <c r="E16" s="35">
        <v>14</v>
      </c>
      <c r="F16" s="54" t="s">
        <v>116</v>
      </c>
      <c r="G16" s="83"/>
      <c r="H16" s="83"/>
      <c r="I16" s="55"/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117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34.15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 t="s">
        <v>118</v>
      </c>
      <c r="D23" s="73"/>
      <c r="E23" s="44">
        <v>787792413</v>
      </c>
      <c r="F23" s="44"/>
      <c r="G23" s="72"/>
      <c r="H23" s="88"/>
      <c r="I23" s="73"/>
    </row>
    <row r="24" spans="2:9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9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9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9" ht="26.45" customHeight="1" thickBot="1">
      <c r="B27" s="34" t="s">
        <v>20</v>
      </c>
      <c r="C27" s="40"/>
      <c r="D27" s="65">
        <v>14</v>
      </c>
      <c r="E27" s="65"/>
      <c r="F27" s="72" t="s">
        <v>119</v>
      </c>
      <c r="G27" s="73"/>
      <c r="H27" s="72"/>
      <c r="I27" s="73"/>
    </row>
    <row r="28" spans="2:9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9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9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9" ht="48.6" customHeight="1" thickBot="1">
      <c r="B31" s="40" t="s">
        <v>120</v>
      </c>
      <c r="C31" s="40" t="s">
        <v>121</v>
      </c>
      <c r="D31" s="40" t="s">
        <v>122</v>
      </c>
      <c r="E31" s="40" t="s">
        <v>123</v>
      </c>
      <c r="F31" s="40" t="s">
        <v>124</v>
      </c>
      <c r="G31" s="40" t="s">
        <v>125</v>
      </c>
      <c r="H31" s="40"/>
      <c r="I31" s="40" t="s">
        <v>126</v>
      </c>
    </row>
    <row r="32" spans="2:9" ht="48.6" customHeight="1" thickBot="1">
      <c r="B32" s="40" t="s">
        <v>127</v>
      </c>
      <c r="C32" s="39" t="s">
        <v>128</v>
      </c>
      <c r="D32" s="40" t="s">
        <v>129</v>
      </c>
      <c r="E32" s="40" t="s">
        <v>130</v>
      </c>
      <c r="F32" s="40" t="s">
        <v>131</v>
      </c>
      <c r="G32" s="40" t="s">
        <v>132</v>
      </c>
      <c r="H32" s="40"/>
      <c r="I32" s="40" t="s">
        <v>133</v>
      </c>
    </row>
    <row r="33" spans="2:9" ht="48.6" customHeight="1" thickBot="1">
      <c r="B33" s="40" t="s">
        <v>134</v>
      </c>
      <c r="C33" s="40" t="s">
        <v>135</v>
      </c>
      <c r="D33" s="40" t="s">
        <v>136</v>
      </c>
      <c r="E33" s="40" t="s">
        <v>137</v>
      </c>
      <c r="F33" s="40" t="s">
        <v>138</v>
      </c>
      <c r="G33" s="40" t="s">
        <v>139</v>
      </c>
      <c r="H33" s="40"/>
      <c r="I33" s="40" t="s">
        <v>140</v>
      </c>
    </row>
    <row r="34" spans="2:9" ht="48.6" customHeight="1" thickBot="1">
      <c r="B34" s="40" t="s">
        <v>141</v>
      </c>
      <c r="C34" s="40" t="s">
        <v>142</v>
      </c>
      <c r="D34" s="40" t="s">
        <v>143</v>
      </c>
      <c r="E34" s="40"/>
      <c r="F34" s="40" t="s">
        <v>144</v>
      </c>
      <c r="G34" s="40" t="s">
        <v>145</v>
      </c>
      <c r="H34" s="40"/>
      <c r="I34" s="40" t="s">
        <v>146</v>
      </c>
    </row>
    <row r="35" spans="2:9" ht="60" customHeight="1" thickBot="1">
      <c r="B35" s="40" t="s">
        <v>142</v>
      </c>
      <c r="C35" s="40" t="s">
        <v>147</v>
      </c>
      <c r="D35" s="40"/>
      <c r="F35" s="40" t="s">
        <v>148</v>
      </c>
      <c r="G35" s="40" t="s">
        <v>149</v>
      </c>
      <c r="H35" s="40"/>
      <c r="I35" s="40" t="s">
        <v>150</v>
      </c>
    </row>
    <row r="36" spans="2:9" ht="60" customHeight="1" thickBot="1">
      <c r="B36" s="40" t="s">
        <v>135</v>
      </c>
      <c r="C36" s="40" t="s">
        <v>55</v>
      </c>
      <c r="D36" s="40"/>
      <c r="E36" s="40"/>
      <c r="F36" s="40"/>
      <c r="G36" s="40"/>
      <c r="H36" s="40"/>
      <c r="I36" s="40"/>
    </row>
    <row r="37" spans="2:9" ht="48.6" customHeight="1" thickBot="1">
      <c r="B37" s="40" t="s">
        <v>151</v>
      </c>
      <c r="C37" s="40" t="s">
        <v>152</v>
      </c>
      <c r="D37" s="40"/>
      <c r="E37" s="40"/>
      <c r="F37" s="40"/>
      <c r="G37" s="40"/>
      <c r="H37" s="40"/>
      <c r="I37" s="40"/>
    </row>
    <row r="38" spans="2:9" ht="48.6" customHeight="1" thickBot="1">
      <c r="B38" s="40" t="s">
        <v>153</v>
      </c>
      <c r="C38" s="40" t="s">
        <v>154</v>
      </c>
      <c r="D38" s="40"/>
      <c r="E38" s="40"/>
      <c r="F38" s="40"/>
      <c r="G38" s="40"/>
      <c r="H38" s="40"/>
      <c r="I38" s="40"/>
    </row>
    <row r="39" spans="2:9" ht="15" thickBot="1">
      <c r="C39" s="39"/>
      <c r="D39" s="39"/>
      <c r="E39" s="39"/>
      <c r="F39" s="39"/>
      <c r="G39" s="39"/>
      <c r="H39" s="39"/>
      <c r="I39" s="39"/>
    </row>
    <row r="40" spans="2:9" ht="15" thickBot="1">
      <c r="B40" s="62" t="s">
        <v>61</v>
      </c>
      <c r="C40" s="66"/>
      <c r="D40" s="66"/>
      <c r="E40" s="66"/>
      <c r="F40" s="66"/>
      <c r="G40" s="66"/>
      <c r="H40" s="66"/>
      <c r="I40" s="67"/>
    </row>
    <row r="41" spans="2:9" ht="15" thickBot="1">
      <c r="B41" s="60" t="s">
        <v>62</v>
      </c>
      <c r="C41" s="61"/>
      <c r="D41" s="54" t="s">
        <v>63</v>
      </c>
      <c r="E41" s="55"/>
      <c r="F41" s="56" t="s">
        <v>64</v>
      </c>
      <c r="G41" s="57"/>
      <c r="H41" s="54" t="s">
        <v>65</v>
      </c>
      <c r="I41" s="55"/>
    </row>
    <row r="42" spans="2:9" ht="15" thickBot="1">
      <c r="B42" s="60" t="s">
        <v>66</v>
      </c>
      <c r="C42" s="61"/>
      <c r="D42" s="54" t="s">
        <v>67</v>
      </c>
      <c r="E42" s="55"/>
      <c r="F42" s="36" t="s">
        <v>68</v>
      </c>
      <c r="G42" s="37"/>
      <c r="H42" s="54" t="s">
        <v>69</v>
      </c>
      <c r="I42" s="55"/>
    </row>
    <row r="43" spans="2:9" ht="15" thickBot="1">
      <c r="B43" s="60" t="s">
        <v>70</v>
      </c>
      <c r="C43" s="61"/>
      <c r="D43" s="54" t="s">
        <v>71</v>
      </c>
      <c r="E43" s="55"/>
      <c r="F43" s="56" t="s">
        <v>72</v>
      </c>
      <c r="G43" s="57"/>
      <c r="H43" s="54" t="s">
        <v>73</v>
      </c>
      <c r="I43" s="55"/>
    </row>
    <row r="44" spans="2:9" ht="15" thickBot="1">
      <c r="B44" s="60" t="s">
        <v>155</v>
      </c>
      <c r="C44" s="61"/>
      <c r="D44" s="54" t="s">
        <v>156</v>
      </c>
      <c r="E44" s="55"/>
      <c r="F44" s="56" t="s">
        <v>157</v>
      </c>
      <c r="G44" s="57"/>
      <c r="H44" s="58"/>
      <c r="I44" s="59"/>
    </row>
  </sheetData>
  <mergeCells count="52">
    <mergeCell ref="G3:H3"/>
    <mergeCell ref="G4:H4"/>
    <mergeCell ref="B6:D6"/>
    <mergeCell ref="F6:I6"/>
    <mergeCell ref="B7:D7"/>
    <mergeCell ref="F7:I7"/>
    <mergeCell ref="B8:C8"/>
    <mergeCell ref="B10:I10"/>
    <mergeCell ref="B11:C11"/>
    <mergeCell ref="D11:E11"/>
    <mergeCell ref="F11:G11"/>
    <mergeCell ref="H11:I11"/>
    <mergeCell ref="C23:D23"/>
    <mergeCell ref="G23:I23"/>
    <mergeCell ref="B12:C12"/>
    <mergeCell ref="D12:E12"/>
    <mergeCell ref="F12:G12"/>
    <mergeCell ref="H12:I12"/>
    <mergeCell ref="B14:I14"/>
    <mergeCell ref="F15:I15"/>
    <mergeCell ref="F16:I16"/>
    <mergeCell ref="B17:I17"/>
    <mergeCell ref="B19:I19"/>
    <mergeCell ref="B20:B22"/>
    <mergeCell ref="C20:I22"/>
    <mergeCell ref="B25:I25"/>
    <mergeCell ref="D26:E26"/>
    <mergeCell ref="F26:G26"/>
    <mergeCell ref="H26:I26"/>
    <mergeCell ref="D27:E27"/>
    <mergeCell ref="F27:G27"/>
    <mergeCell ref="H27:I27"/>
    <mergeCell ref="B29:I29"/>
    <mergeCell ref="B30:C30"/>
    <mergeCell ref="D30:E30"/>
    <mergeCell ref="F30:H30"/>
    <mergeCell ref="B40:I40"/>
    <mergeCell ref="B41:C41"/>
    <mergeCell ref="D41:E41"/>
    <mergeCell ref="F41:G41"/>
    <mergeCell ref="H41:I41"/>
    <mergeCell ref="B42:C42"/>
    <mergeCell ref="D42:E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</mergeCells>
  <hyperlinks>
    <hyperlink ref="F41" r:id="rId1" display="mailto:jean.thurel@lesgueulesdebois.fr" xr:uid="{CA938BCC-0812-4020-9839-6C0F5E34AA59}"/>
    <hyperlink ref="F42" r:id="rId2" display="mailto:morganefrezard@gmail.com" xr:uid="{BDD863CE-18D5-4367-BE49-BC8C564394DC}"/>
    <hyperlink ref="F43" r:id="rId3" display="mailto:thibault@regisregis.fr" xr:uid="{0130506C-1F8E-4A2E-B907-7D6BE8696F6D}"/>
    <hyperlink ref="F44" r:id="rId4" xr:uid="{709EB166-9ED2-40ED-BDDA-69A20719162E}"/>
  </hyperlinks>
  <pageMargins left="0.25" right="0.25" top="0.75" bottom="0.75" header="0.3" footer="0.3"/>
  <pageSetup paperSize="9" scale="92" fitToHeight="0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860C-B7DD-42A2-BF45-4283EBDC7F44}">
  <sheetPr>
    <pageSetUpPr fitToPage="1"/>
  </sheetPr>
  <dimension ref="B3:I38"/>
  <sheetViews>
    <sheetView workbookViewId="0">
      <selection activeCell="H38" sqref="B1:I38"/>
    </sheetView>
  </sheetViews>
  <sheetFormatPr defaultColWidth="11.5703125" defaultRowHeight="14.45"/>
  <cols>
    <col min="1" max="4" width="11.5703125" style="42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158</v>
      </c>
      <c r="H4" s="71"/>
    </row>
    <row r="5" spans="2:9" ht="15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4</v>
      </c>
      <c r="C7" s="83"/>
      <c r="D7" s="55"/>
      <c r="F7" s="92" t="s">
        <v>5</v>
      </c>
      <c r="G7" s="93"/>
      <c r="H7" s="93"/>
      <c r="I7" s="94"/>
    </row>
    <row r="8" spans="2:9" ht="15" thickBot="1">
      <c r="B8" s="54" t="s">
        <v>6</v>
      </c>
      <c r="C8" s="83"/>
      <c r="D8" s="40">
        <v>3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 t="s">
        <v>159</v>
      </c>
      <c r="C12" s="55"/>
      <c r="D12" s="54" t="s">
        <v>160</v>
      </c>
      <c r="E12" s="55"/>
      <c r="F12" s="54" t="s">
        <v>161</v>
      </c>
      <c r="G12" s="55"/>
      <c r="H12" s="54" t="s">
        <v>162</v>
      </c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34.15" customHeight="1" thickBot="1">
      <c r="B16" s="43" t="s">
        <v>20</v>
      </c>
      <c r="C16" s="35"/>
      <c r="D16" s="37"/>
      <c r="E16" s="35">
        <v>3</v>
      </c>
      <c r="F16" s="54" t="s">
        <v>163</v>
      </c>
      <c r="G16" s="83"/>
      <c r="H16" s="83"/>
      <c r="I16" s="55"/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164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26.45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 t="s">
        <v>165</v>
      </c>
      <c r="D23" s="73"/>
      <c r="E23" s="44">
        <v>384480005</v>
      </c>
      <c r="F23" s="44"/>
      <c r="G23" s="72"/>
      <c r="H23" s="88"/>
      <c r="I23" s="73"/>
    </row>
    <row r="24" spans="2:9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9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9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9" ht="26.45" customHeight="1" thickBot="1">
      <c r="B27" s="34" t="s">
        <v>20</v>
      </c>
      <c r="C27" s="40">
        <v>3</v>
      </c>
      <c r="D27" s="65"/>
      <c r="E27" s="65"/>
      <c r="F27" s="72"/>
      <c r="G27" s="73"/>
      <c r="H27" s="72"/>
      <c r="I27" s="73"/>
    </row>
    <row r="28" spans="2:9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9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9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9" ht="48.6" customHeight="1" thickBot="1">
      <c r="B31" s="40" t="s">
        <v>166</v>
      </c>
      <c r="C31" s="40" t="s">
        <v>167</v>
      </c>
      <c r="D31" s="40" t="s">
        <v>137</v>
      </c>
      <c r="E31" s="40"/>
      <c r="F31" s="40" t="s">
        <v>168</v>
      </c>
      <c r="G31" s="40"/>
      <c r="H31" s="40"/>
      <c r="I31" s="40"/>
    </row>
    <row r="32" spans="2:9" ht="40.15" thickBot="1">
      <c r="B32" s="40" t="s">
        <v>169</v>
      </c>
      <c r="C32" s="40"/>
      <c r="D32" s="40"/>
      <c r="E32" s="40"/>
      <c r="F32" s="40"/>
      <c r="G32" s="40"/>
      <c r="H32" s="40"/>
      <c r="I32" s="40"/>
    </row>
    <row r="33" spans="2:9" ht="15" thickBot="1">
      <c r="B33" s="39"/>
      <c r="C33" s="39"/>
      <c r="D33" s="39"/>
      <c r="E33" s="39"/>
      <c r="F33" s="39"/>
      <c r="G33" s="39"/>
      <c r="H33" s="39"/>
      <c r="I33" s="39"/>
    </row>
    <row r="34" spans="2:9" ht="15" thickBot="1">
      <c r="B34" s="62" t="s">
        <v>61</v>
      </c>
      <c r="C34" s="66"/>
      <c r="D34" s="66"/>
      <c r="E34" s="66"/>
      <c r="F34" s="66"/>
      <c r="G34" s="66"/>
      <c r="H34" s="66"/>
      <c r="I34" s="67"/>
    </row>
    <row r="35" spans="2:9" ht="15" thickBot="1">
      <c r="B35" s="60" t="s">
        <v>62</v>
      </c>
      <c r="C35" s="61"/>
      <c r="D35" s="54" t="s">
        <v>63</v>
      </c>
      <c r="E35" s="55"/>
      <c r="F35" s="56" t="s">
        <v>64</v>
      </c>
      <c r="G35" s="57"/>
      <c r="H35" s="54" t="s">
        <v>65</v>
      </c>
      <c r="I35" s="55"/>
    </row>
    <row r="36" spans="2:9" ht="15" thickBot="1">
      <c r="B36" s="60" t="s">
        <v>66</v>
      </c>
      <c r="C36" s="61"/>
      <c r="D36" s="54" t="s">
        <v>67</v>
      </c>
      <c r="E36" s="55"/>
      <c r="F36" s="36" t="s">
        <v>68</v>
      </c>
      <c r="G36" s="37"/>
      <c r="H36" s="54" t="s">
        <v>69</v>
      </c>
      <c r="I36" s="55"/>
    </row>
    <row r="37" spans="2:9" ht="15" thickBot="1">
      <c r="B37" s="60" t="s">
        <v>70</v>
      </c>
      <c r="C37" s="61"/>
      <c r="D37" s="54" t="s">
        <v>71</v>
      </c>
      <c r="E37" s="55"/>
      <c r="F37" s="56" t="s">
        <v>72</v>
      </c>
      <c r="G37" s="57"/>
      <c r="H37" s="54" t="s">
        <v>73</v>
      </c>
      <c r="I37" s="55"/>
    </row>
    <row r="38" spans="2:9" ht="15" thickBot="1">
      <c r="B38" s="60"/>
      <c r="C38" s="61"/>
      <c r="D38" s="54" t="s">
        <v>170</v>
      </c>
      <c r="E38" s="55"/>
      <c r="F38" s="56" t="s">
        <v>171</v>
      </c>
      <c r="G38" s="57"/>
      <c r="H38" s="58">
        <v>663566455</v>
      </c>
      <c r="I38" s="59"/>
    </row>
  </sheetData>
  <mergeCells count="52">
    <mergeCell ref="G3:H3"/>
    <mergeCell ref="G4:H4"/>
    <mergeCell ref="B6:D6"/>
    <mergeCell ref="F6:I6"/>
    <mergeCell ref="B7:D7"/>
    <mergeCell ref="F7:I7"/>
    <mergeCell ref="B8:C8"/>
    <mergeCell ref="B10:I10"/>
    <mergeCell ref="B11:C11"/>
    <mergeCell ref="D11:E11"/>
    <mergeCell ref="F11:G11"/>
    <mergeCell ref="H11:I11"/>
    <mergeCell ref="C23:D23"/>
    <mergeCell ref="G23:I23"/>
    <mergeCell ref="B12:C12"/>
    <mergeCell ref="D12:E12"/>
    <mergeCell ref="F12:G12"/>
    <mergeCell ref="H12:I12"/>
    <mergeCell ref="B14:I14"/>
    <mergeCell ref="F15:I15"/>
    <mergeCell ref="F16:I16"/>
    <mergeCell ref="B17:I17"/>
    <mergeCell ref="B19:I19"/>
    <mergeCell ref="B20:B22"/>
    <mergeCell ref="C20:I22"/>
    <mergeCell ref="B25:I25"/>
    <mergeCell ref="D26:E26"/>
    <mergeCell ref="F26:G26"/>
    <mergeCell ref="H26:I26"/>
    <mergeCell ref="D27:E27"/>
    <mergeCell ref="F27:G27"/>
    <mergeCell ref="H27:I27"/>
    <mergeCell ref="B29:I29"/>
    <mergeCell ref="B30:C30"/>
    <mergeCell ref="D30:E30"/>
    <mergeCell ref="F30:H30"/>
    <mergeCell ref="B34:I34"/>
    <mergeCell ref="B35:C35"/>
    <mergeCell ref="D35:E35"/>
    <mergeCell ref="F35:G35"/>
    <mergeCell ref="H35:I35"/>
    <mergeCell ref="B36:C36"/>
    <mergeCell ref="D36:E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</mergeCells>
  <hyperlinks>
    <hyperlink ref="F35" r:id="rId1" display="mailto:jean.thurel@lesgueulesdebois.fr" xr:uid="{E3EC81EF-7A8F-4BA9-81EF-EA0EC1B0EA3F}"/>
    <hyperlink ref="F36" r:id="rId2" display="mailto:morganefrezard@gmail.com" xr:uid="{83F61452-3ECE-41DF-9E24-87F8B0ABD454}"/>
    <hyperlink ref="F37" r:id="rId3" display="mailto:thibault@regisregis.fr" xr:uid="{DBDD6407-7C30-4F4B-A73C-BB59BD945D2C}"/>
    <hyperlink ref="F38" r:id="rId4" xr:uid="{CBAD68FA-8449-4C83-BDC2-F0A336D5E0C9}"/>
  </hyperlinks>
  <pageMargins left="0.7" right="0.7" top="0.75" bottom="0.75" header="0.3" footer="0.3"/>
  <pageSetup paperSize="9" scale="81" fitToHeight="0" orientation="portrait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EDB9-4B95-4C90-A6AB-E3EA4DBD3FC4}">
  <sheetPr>
    <pageSetUpPr fitToPage="1"/>
  </sheetPr>
  <dimension ref="B3:I58"/>
  <sheetViews>
    <sheetView topLeftCell="B3" workbookViewId="0">
      <selection activeCell="L30" sqref="L30"/>
    </sheetView>
  </sheetViews>
  <sheetFormatPr defaultColWidth="11.5703125" defaultRowHeight="14.45"/>
  <cols>
    <col min="1" max="1" width="11.5703125" style="42"/>
    <col min="2" max="2" width="28.85546875" style="42" bestFit="1" customWidth="1"/>
    <col min="3" max="3" width="17.28515625" style="42" bestFit="1" customWidth="1"/>
    <col min="4" max="4" width="28.85546875" style="42" bestFit="1" customWidth="1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172</v>
      </c>
      <c r="H4" s="71"/>
    </row>
    <row r="5" spans="2:9" ht="15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4</v>
      </c>
      <c r="C7" s="83"/>
      <c r="D7" s="55"/>
      <c r="F7" s="92" t="s">
        <v>5</v>
      </c>
      <c r="G7" s="93"/>
      <c r="H7" s="93"/>
      <c r="I7" s="94"/>
    </row>
    <row r="8" spans="2:9" ht="15" thickBot="1">
      <c r="B8" s="54" t="s">
        <v>6</v>
      </c>
      <c r="C8" s="83"/>
      <c r="D8" s="40">
        <v>9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 t="s">
        <v>173</v>
      </c>
      <c r="C12" s="55"/>
      <c r="D12" s="54" t="s">
        <v>174</v>
      </c>
      <c r="E12" s="55"/>
      <c r="F12" s="54" t="s">
        <v>175</v>
      </c>
      <c r="G12" s="55"/>
      <c r="H12" s="54" t="s">
        <v>176</v>
      </c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34.15" customHeight="1" thickBot="1">
      <c r="B16" s="43" t="s">
        <v>20</v>
      </c>
      <c r="C16" s="35"/>
      <c r="D16" s="37"/>
      <c r="E16" s="35">
        <v>9</v>
      </c>
      <c r="F16" s="54" t="s">
        <v>177</v>
      </c>
      <c r="G16" s="83"/>
      <c r="H16" s="83"/>
      <c r="I16" s="55"/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178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37.15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 t="s">
        <v>165</v>
      </c>
      <c r="D23" s="73"/>
      <c r="E23" s="44">
        <v>384480005</v>
      </c>
      <c r="F23" s="44"/>
      <c r="G23" s="72"/>
      <c r="H23" s="88"/>
      <c r="I23" s="73"/>
    </row>
    <row r="24" spans="2:9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9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9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9" ht="26.45" customHeight="1" thickBot="1">
      <c r="B27" s="34" t="s">
        <v>20</v>
      </c>
      <c r="C27" s="40"/>
      <c r="D27" s="65">
        <v>9</v>
      </c>
      <c r="E27" s="65"/>
      <c r="F27" s="72">
        <v>10</v>
      </c>
      <c r="G27" s="73"/>
      <c r="H27" s="72">
        <v>10</v>
      </c>
      <c r="I27" s="73"/>
    </row>
    <row r="28" spans="2:9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9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9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9" ht="48.6" customHeight="1" thickBot="1">
      <c r="B31" s="40" t="s">
        <v>152</v>
      </c>
      <c r="C31" s="40" t="s">
        <v>179</v>
      </c>
      <c r="D31" s="40" t="s">
        <v>180</v>
      </c>
      <c r="E31" s="40" t="s">
        <v>181</v>
      </c>
      <c r="F31" s="40" t="s">
        <v>182</v>
      </c>
      <c r="G31" s="40" t="s">
        <v>183</v>
      </c>
      <c r="H31" s="40" t="s">
        <v>184</v>
      </c>
      <c r="I31" s="40" t="s">
        <v>185</v>
      </c>
    </row>
    <row r="32" spans="2:9" ht="48.6" customHeight="1" thickBot="1">
      <c r="B32" s="40" t="s">
        <v>186</v>
      </c>
      <c r="C32" s="40" t="s">
        <v>187</v>
      </c>
      <c r="D32" s="40" t="s">
        <v>188</v>
      </c>
      <c r="E32" s="40" t="s">
        <v>189</v>
      </c>
      <c r="F32" s="40" t="s">
        <v>190</v>
      </c>
      <c r="G32" s="40" t="s">
        <v>191</v>
      </c>
      <c r="H32" s="40"/>
      <c r="I32" s="40"/>
    </row>
    <row r="33" spans="2:9" ht="48.6" customHeight="1" thickBot="1">
      <c r="B33" s="40" t="s">
        <v>192</v>
      </c>
      <c r="C33" s="40" t="s">
        <v>193</v>
      </c>
      <c r="D33" s="40" t="s">
        <v>194</v>
      </c>
      <c r="E33" s="40" t="s">
        <v>195</v>
      </c>
      <c r="F33" s="40" t="s">
        <v>196</v>
      </c>
      <c r="G33" s="40" t="s">
        <v>197</v>
      </c>
      <c r="H33" s="40"/>
      <c r="I33" s="40"/>
    </row>
    <row r="34" spans="2:9" ht="48.6" customHeight="1" thickBot="1">
      <c r="B34" s="40" t="s">
        <v>198</v>
      </c>
      <c r="C34" s="40" t="s">
        <v>199</v>
      </c>
      <c r="D34" s="40" t="s">
        <v>143</v>
      </c>
      <c r="E34" s="40" t="s">
        <v>200</v>
      </c>
      <c r="F34" s="40" t="s">
        <v>201</v>
      </c>
      <c r="G34" s="40" t="s">
        <v>202</v>
      </c>
      <c r="H34" s="40"/>
      <c r="I34" s="40"/>
    </row>
    <row r="35" spans="2:9" ht="48.6" customHeight="1" thickBot="1">
      <c r="B35" s="40" t="s">
        <v>203</v>
      </c>
      <c r="C35" s="40" t="s">
        <v>204</v>
      </c>
      <c r="D35" s="40" t="s">
        <v>205</v>
      </c>
      <c r="E35" s="40" t="s">
        <v>206</v>
      </c>
      <c r="F35" s="40" t="s">
        <v>207</v>
      </c>
      <c r="G35" s="40" t="s">
        <v>208</v>
      </c>
      <c r="H35" s="40"/>
      <c r="I35" s="40"/>
    </row>
    <row r="36" spans="2:9" ht="66.599999999999994" thickBot="1">
      <c r="B36" s="40" t="s">
        <v>209</v>
      </c>
      <c r="C36" s="40" t="s">
        <v>210</v>
      </c>
      <c r="D36" s="40" t="s">
        <v>122</v>
      </c>
      <c r="E36" s="40" t="s">
        <v>211</v>
      </c>
      <c r="F36" s="40"/>
      <c r="G36" s="40" t="s">
        <v>212</v>
      </c>
      <c r="H36" s="40"/>
      <c r="I36" s="40"/>
    </row>
    <row r="37" spans="2:9" ht="15" thickBot="1">
      <c r="B37" s="40" t="s">
        <v>213</v>
      </c>
      <c r="C37" s="40"/>
      <c r="D37" s="40" t="s">
        <v>214</v>
      </c>
      <c r="E37" s="40"/>
      <c r="F37" s="40"/>
      <c r="G37" s="40"/>
      <c r="H37" s="40"/>
      <c r="I37" s="40"/>
    </row>
    <row r="38" spans="2:9" ht="15" thickBot="1">
      <c r="B38" s="39"/>
      <c r="C38" s="39"/>
      <c r="D38" s="39"/>
      <c r="E38" s="39"/>
      <c r="F38" s="39"/>
      <c r="G38" s="39"/>
      <c r="H38" s="39"/>
      <c r="I38" s="39"/>
    </row>
    <row r="39" spans="2:9" ht="15" thickBot="1">
      <c r="B39" s="62" t="s">
        <v>61</v>
      </c>
      <c r="C39" s="66"/>
      <c r="D39" s="66"/>
      <c r="E39" s="66"/>
      <c r="F39" s="66"/>
      <c r="G39" s="66"/>
      <c r="H39" s="66"/>
      <c r="I39" s="67"/>
    </row>
    <row r="40" spans="2:9" ht="15" thickBot="1">
      <c r="B40" s="60" t="s">
        <v>62</v>
      </c>
      <c r="C40" s="61"/>
      <c r="D40" s="54" t="s">
        <v>63</v>
      </c>
      <c r="E40" s="55"/>
      <c r="F40" s="56" t="s">
        <v>64</v>
      </c>
      <c r="G40" s="57"/>
      <c r="H40" s="54" t="s">
        <v>65</v>
      </c>
      <c r="I40" s="55"/>
    </row>
    <row r="41" spans="2:9" ht="15" thickBot="1">
      <c r="B41" s="60" t="s">
        <v>66</v>
      </c>
      <c r="C41" s="61"/>
      <c r="D41" s="54" t="s">
        <v>67</v>
      </c>
      <c r="E41" s="55"/>
      <c r="F41" s="36" t="s">
        <v>68</v>
      </c>
      <c r="G41" s="37"/>
      <c r="H41" s="54" t="s">
        <v>69</v>
      </c>
      <c r="I41" s="55"/>
    </row>
    <row r="42" spans="2:9" ht="15" thickBot="1">
      <c r="B42" s="60" t="s">
        <v>70</v>
      </c>
      <c r="C42" s="61"/>
      <c r="D42" s="54" t="s">
        <v>71</v>
      </c>
      <c r="E42" s="55"/>
      <c r="F42" s="56" t="s">
        <v>72</v>
      </c>
      <c r="G42" s="57"/>
      <c r="H42" s="54" t="s">
        <v>73</v>
      </c>
      <c r="I42" s="55"/>
    </row>
    <row r="43" spans="2:9" ht="15" thickBot="1">
      <c r="B43" s="60" t="s">
        <v>215</v>
      </c>
      <c r="C43" s="61"/>
      <c r="D43" s="54" t="s">
        <v>216</v>
      </c>
      <c r="E43" s="55"/>
      <c r="F43" s="56" t="s">
        <v>217</v>
      </c>
      <c r="G43" s="57"/>
      <c r="H43" s="58">
        <v>682242661</v>
      </c>
      <c r="I43" s="59"/>
    </row>
    <row r="45" spans="2:9" ht="15" thickBot="1"/>
    <row r="46" spans="2:9" ht="15" thickBot="1">
      <c r="B46" s="97" t="s">
        <v>218</v>
      </c>
      <c r="C46" s="63"/>
      <c r="D46" s="63"/>
      <c r="E46" s="63"/>
      <c r="F46" s="63"/>
      <c r="G46" s="63"/>
      <c r="H46" s="63"/>
      <c r="I46" s="64"/>
    </row>
    <row r="47" spans="2:9">
      <c r="B47" s="98" t="s">
        <v>219</v>
      </c>
      <c r="C47" s="100" t="s">
        <v>220</v>
      </c>
      <c r="D47" s="95" t="s">
        <v>221</v>
      </c>
    </row>
    <row r="48" spans="2:9" ht="15" thickBot="1">
      <c r="B48" s="99"/>
      <c r="C48" s="101"/>
      <c r="D48" s="96"/>
    </row>
    <row r="49" spans="2:4">
      <c r="B49" s="48" t="s">
        <v>222</v>
      </c>
      <c r="C49" s="48" t="s">
        <v>223</v>
      </c>
      <c r="D49" s="48" t="s">
        <v>223</v>
      </c>
    </row>
    <row r="50" spans="2:4">
      <c r="B50" s="49" t="s">
        <v>224</v>
      </c>
      <c r="C50" s="49" t="s">
        <v>225</v>
      </c>
      <c r="D50" s="49" t="s">
        <v>225</v>
      </c>
    </row>
    <row r="51" spans="2:4">
      <c r="B51" s="49" t="s">
        <v>226</v>
      </c>
      <c r="C51" s="49"/>
      <c r="D51" s="49">
        <v>50</v>
      </c>
    </row>
    <row r="52" spans="2:4">
      <c r="B52" s="49" t="s">
        <v>227</v>
      </c>
      <c r="C52" s="49"/>
      <c r="D52" s="49" t="s">
        <v>228</v>
      </c>
    </row>
    <row r="53" spans="2:4">
      <c r="B53" s="49" t="s">
        <v>229</v>
      </c>
      <c r="C53" s="49" t="s">
        <v>230</v>
      </c>
      <c r="D53" s="49" t="s">
        <v>231</v>
      </c>
    </row>
    <row r="54" spans="2:4">
      <c r="B54" s="49" t="s">
        <v>232</v>
      </c>
      <c r="C54" s="49"/>
      <c r="D54" s="49" t="s">
        <v>233</v>
      </c>
    </row>
    <row r="55" spans="2:4">
      <c r="B55" s="49" t="s">
        <v>234</v>
      </c>
      <c r="C55" s="49"/>
      <c r="D55" s="49" t="s">
        <v>235</v>
      </c>
    </row>
    <row r="56" spans="2:4">
      <c r="B56" s="49" t="s">
        <v>236</v>
      </c>
      <c r="C56" s="49" t="s">
        <v>237</v>
      </c>
      <c r="D56" s="49" t="s">
        <v>238</v>
      </c>
    </row>
    <row r="57" spans="2:4">
      <c r="B57" s="49" t="s">
        <v>239</v>
      </c>
      <c r="C57" s="49" t="s">
        <v>240</v>
      </c>
      <c r="D57" s="49" t="s">
        <v>240</v>
      </c>
    </row>
    <row r="58" spans="2:4">
      <c r="B58" s="49" t="s">
        <v>241</v>
      </c>
      <c r="C58" s="49" t="s">
        <v>242</v>
      </c>
      <c r="D58" s="49" t="s">
        <v>242</v>
      </c>
    </row>
  </sheetData>
  <mergeCells count="56">
    <mergeCell ref="G3:H3"/>
    <mergeCell ref="G4:H4"/>
    <mergeCell ref="B6:D6"/>
    <mergeCell ref="F6:I6"/>
    <mergeCell ref="B7:D7"/>
    <mergeCell ref="F7:I7"/>
    <mergeCell ref="B8:C8"/>
    <mergeCell ref="B10:I10"/>
    <mergeCell ref="B11:C11"/>
    <mergeCell ref="D11:E11"/>
    <mergeCell ref="F11:G11"/>
    <mergeCell ref="H11:I11"/>
    <mergeCell ref="C23:D23"/>
    <mergeCell ref="G23:I23"/>
    <mergeCell ref="B12:C12"/>
    <mergeCell ref="D12:E12"/>
    <mergeCell ref="F12:G12"/>
    <mergeCell ref="H12:I12"/>
    <mergeCell ref="B14:I14"/>
    <mergeCell ref="F15:I15"/>
    <mergeCell ref="F16:I16"/>
    <mergeCell ref="B17:I17"/>
    <mergeCell ref="B19:I19"/>
    <mergeCell ref="B20:B22"/>
    <mergeCell ref="C20:I22"/>
    <mergeCell ref="B40:C40"/>
    <mergeCell ref="D40:E40"/>
    <mergeCell ref="F40:G40"/>
    <mergeCell ref="H40:I40"/>
    <mergeCell ref="B25:I25"/>
    <mergeCell ref="D26:E26"/>
    <mergeCell ref="F26:G26"/>
    <mergeCell ref="H26:I26"/>
    <mergeCell ref="D27:E27"/>
    <mergeCell ref="F27:G27"/>
    <mergeCell ref="H27:I27"/>
    <mergeCell ref="B29:I29"/>
    <mergeCell ref="B30:C30"/>
    <mergeCell ref="D30:E30"/>
    <mergeCell ref="F30:H30"/>
    <mergeCell ref="B39:I39"/>
    <mergeCell ref="B41:C41"/>
    <mergeCell ref="D41:E41"/>
    <mergeCell ref="H41:I41"/>
    <mergeCell ref="B42:C42"/>
    <mergeCell ref="D42:E42"/>
    <mergeCell ref="F42:G42"/>
    <mergeCell ref="H42:I42"/>
    <mergeCell ref="D47:D48"/>
    <mergeCell ref="B46:I46"/>
    <mergeCell ref="B47:B48"/>
    <mergeCell ref="C47:C48"/>
    <mergeCell ref="B43:C43"/>
    <mergeCell ref="D43:E43"/>
    <mergeCell ref="F43:G43"/>
    <mergeCell ref="H43:I43"/>
  </mergeCells>
  <hyperlinks>
    <hyperlink ref="F40" r:id="rId1" display="mailto:jean.thurel@lesgueulesdebois.fr" xr:uid="{D31F8CB5-0A14-449B-9743-7B7231319179}"/>
    <hyperlink ref="F41" r:id="rId2" display="mailto:morganefrezard@gmail.com" xr:uid="{6449C521-858E-483B-90E4-5535485E6714}"/>
    <hyperlink ref="F42" r:id="rId3" display="mailto:thibault@regisregis.fr" xr:uid="{CA5075F0-76B2-455B-A597-CD9D1CECBD98}"/>
    <hyperlink ref="F43" r:id="rId4" xr:uid="{7E3B24F5-60C5-449E-95DC-8E56D086084A}"/>
  </hyperlinks>
  <pageMargins left="0.7" right="0.7" top="0.75" bottom="0.75" header="0.3" footer="0.3"/>
  <pageSetup paperSize="9" scale="81" fitToHeight="0"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662C-3323-4572-9235-170AF0FC83C1}">
  <sheetPr>
    <pageSetUpPr fitToPage="1"/>
  </sheetPr>
  <dimension ref="B3:I39"/>
  <sheetViews>
    <sheetView workbookViewId="0">
      <selection activeCell="H39" sqref="B1:I39"/>
    </sheetView>
  </sheetViews>
  <sheetFormatPr defaultColWidth="11.5703125" defaultRowHeight="14.45"/>
  <cols>
    <col min="1" max="4" width="11.5703125" style="42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243</v>
      </c>
      <c r="H4" s="71"/>
    </row>
    <row r="5" spans="2:9" ht="15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244</v>
      </c>
      <c r="C7" s="83"/>
      <c r="D7" s="55"/>
      <c r="F7" s="92" t="s">
        <v>5</v>
      </c>
      <c r="G7" s="93"/>
      <c r="H7" s="93"/>
      <c r="I7" s="94"/>
    </row>
    <row r="8" spans="2:9" ht="15" thickBot="1">
      <c r="B8" s="54" t="s">
        <v>6</v>
      </c>
      <c r="C8" s="83"/>
      <c r="D8" s="40">
        <v>6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 t="s">
        <v>12</v>
      </c>
      <c r="C12" s="55"/>
      <c r="D12" s="54" t="s">
        <v>245</v>
      </c>
      <c r="E12" s="55"/>
      <c r="F12" s="54" t="s">
        <v>246</v>
      </c>
      <c r="G12" s="55"/>
      <c r="H12" s="54" t="s">
        <v>247</v>
      </c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34.15" customHeight="1" thickBot="1">
      <c r="B16" s="43" t="s">
        <v>20</v>
      </c>
      <c r="C16" s="35" t="s">
        <v>248</v>
      </c>
      <c r="D16" s="37"/>
      <c r="E16" s="35">
        <v>6</v>
      </c>
      <c r="F16" s="54" t="s">
        <v>249</v>
      </c>
      <c r="G16" s="83"/>
      <c r="H16" s="83"/>
      <c r="I16" s="55"/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250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79.900000000000006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 t="s">
        <v>29</v>
      </c>
      <c r="D23" s="73"/>
      <c r="E23" s="44">
        <v>384484074</v>
      </c>
      <c r="F23" s="44">
        <v>670417676</v>
      </c>
      <c r="G23" s="72" t="s">
        <v>251</v>
      </c>
      <c r="H23" s="88"/>
      <c r="I23" s="73"/>
    </row>
    <row r="24" spans="2:9" ht="26.45" customHeight="1" thickBot="1">
      <c r="B24" s="40" t="s">
        <v>28</v>
      </c>
      <c r="C24" s="72" t="s">
        <v>252</v>
      </c>
      <c r="D24" s="73"/>
      <c r="E24" s="44">
        <v>684080946</v>
      </c>
      <c r="F24" s="44"/>
      <c r="G24" s="72" t="s">
        <v>253</v>
      </c>
      <c r="H24" s="88"/>
      <c r="I24" s="73"/>
    </row>
    <row r="25" spans="2:9" ht="15.6" customHeight="1" thickBot="1">
      <c r="B25" s="39"/>
      <c r="C25" s="39"/>
      <c r="D25" s="39"/>
      <c r="E25" s="39"/>
      <c r="F25" s="39"/>
      <c r="G25" s="39"/>
      <c r="H25" s="39"/>
      <c r="I25" s="39"/>
    </row>
    <row r="26" spans="2:9" ht="26.45" customHeight="1" thickBot="1">
      <c r="B26" s="62" t="s">
        <v>30</v>
      </c>
      <c r="C26" s="63"/>
      <c r="D26" s="63"/>
      <c r="E26" s="63"/>
      <c r="F26" s="63"/>
      <c r="G26" s="63"/>
      <c r="H26" s="63"/>
      <c r="I26" s="64"/>
    </row>
    <row r="27" spans="2:9" ht="26.45" customHeight="1" thickBot="1">
      <c r="B27" s="34"/>
      <c r="C27" s="41" t="s">
        <v>31</v>
      </c>
      <c r="D27" s="65" t="s">
        <v>32</v>
      </c>
      <c r="E27" s="65"/>
      <c r="F27" s="65" t="s">
        <v>33</v>
      </c>
      <c r="G27" s="65"/>
      <c r="H27" s="65" t="s">
        <v>34</v>
      </c>
      <c r="I27" s="65"/>
    </row>
    <row r="28" spans="2:9" ht="49.9" customHeight="1" thickBot="1">
      <c r="B28" s="34" t="s">
        <v>20</v>
      </c>
      <c r="C28" s="40">
        <v>6</v>
      </c>
      <c r="D28" s="65"/>
      <c r="E28" s="65"/>
      <c r="F28" s="72" t="s">
        <v>254</v>
      </c>
      <c r="G28" s="73"/>
      <c r="H28" s="72"/>
      <c r="I28" s="73"/>
    </row>
    <row r="29" spans="2:9" ht="26.45" customHeight="1" thickBot="1">
      <c r="B29" s="38"/>
      <c r="C29" s="39"/>
      <c r="D29" s="39"/>
      <c r="E29" s="39"/>
      <c r="F29" s="39"/>
      <c r="G29" s="39"/>
      <c r="H29" s="39"/>
      <c r="I29" s="39"/>
    </row>
    <row r="30" spans="2:9" ht="15" thickBot="1">
      <c r="B30" s="87" t="s">
        <v>35</v>
      </c>
      <c r="C30" s="87"/>
      <c r="D30" s="87"/>
      <c r="E30" s="87"/>
      <c r="F30" s="87"/>
      <c r="G30" s="87"/>
      <c r="H30" s="87"/>
      <c r="I30" s="87"/>
    </row>
    <row r="31" spans="2:9" ht="15" thickBot="1">
      <c r="B31" s="68" t="s">
        <v>36</v>
      </c>
      <c r="C31" s="69"/>
      <c r="D31" s="68" t="s">
        <v>37</v>
      </c>
      <c r="E31" s="69"/>
      <c r="F31" s="68" t="s">
        <v>38</v>
      </c>
      <c r="G31" s="86"/>
      <c r="H31" s="69"/>
      <c r="I31" s="45" t="s">
        <v>34</v>
      </c>
    </row>
    <row r="32" spans="2:9" ht="48.6" customHeight="1" thickBot="1">
      <c r="B32" s="40" t="s">
        <v>255</v>
      </c>
      <c r="C32" s="40" t="s">
        <v>256</v>
      </c>
      <c r="D32" s="40" t="s">
        <v>257</v>
      </c>
      <c r="E32" s="40" t="s">
        <v>258</v>
      </c>
      <c r="F32" s="40" t="s">
        <v>201</v>
      </c>
      <c r="G32" s="40" t="s">
        <v>259</v>
      </c>
      <c r="H32" s="40"/>
      <c r="I32" s="40"/>
    </row>
    <row r="33" spans="2:9" ht="48.6" customHeight="1" thickBot="1">
      <c r="B33" s="40"/>
      <c r="C33" s="40"/>
      <c r="D33" s="40" t="s">
        <v>260</v>
      </c>
      <c r="E33" s="40" t="s">
        <v>261</v>
      </c>
      <c r="F33" s="40"/>
      <c r="G33" s="40"/>
      <c r="H33" s="40"/>
      <c r="I33" s="40"/>
    </row>
    <row r="34" spans="2:9" ht="15" thickBot="1">
      <c r="B34" s="39"/>
      <c r="C34" s="39"/>
      <c r="D34" s="39"/>
      <c r="E34" s="39"/>
      <c r="F34" s="39"/>
      <c r="G34" s="39"/>
      <c r="H34" s="39"/>
      <c r="I34" s="39"/>
    </row>
    <row r="35" spans="2:9" ht="15" thickBot="1">
      <c r="B35" s="62" t="s">
        <v>61</v>
      </c>
      <c r="C35" s="66"/>
      <c r="D35" s="66"/>
      <c r="E35" s="66"/>
      <c r="F35" s="66"/>
      <c r="G35" s="66"/>
      <c r="H35" s="66"/>
      <c r="I35" s="67"/>
    </row>
    <row r="36" spans="2:9" ht="15" thickBot="1">
      <c r="B36" s="60" t="s">
        <v>62</v>
      </c>
      <c r="C36" s="61"/>
      <c r="D36" s="54" t="s">
        <v>63</v>
      </c>
      <c r="E36" s="55"/>
      <c r="F36" s="56" t="s">
        <v>64</v>
      </c>
      <c r="G36" s="57"/>
      <c r="H36" s="54" t="s">
        <v>65</v>
      </c>
      <c r="I36" s="55"/>
    </row>
    <row r="37" spans="2:9" ht="15" thickBot="1">
      <c r="B37" s="60" t="s">
        <v>66</v>
      </c>
      <c r="C37" s="61"/>
      <c r="D37" s="54" t="s">
        <v>67</v>
      </c>
      <c r="E37" s="55"/>
      <c r="F37" s="36" t="s">
        <v>68</v>
      </c>
      <c r="G37" s="37"/>
      <c r="H37" s="54" t="s">
        <v>69</v>
      </c>
      <c r="I37" s="55"/>
    </row>
    <row r="38" spans="2:9" ht="15" thickBot="1">
      <c r="B38" s="60" t="s">
        <v>70</v>
      </c>
      <c r="C38" s="61"/>
      <c r="D38" s="54" t="s">
        <v>71</v>
      </c>
      <c r="E38" s="55"/>
      <c r="F38" s="56" t="s">
        <v>72</v>
      </c>
      <c r="G38" s="57"/>
      <c r="H38" s="54" t="s">
        <v>73</v>
      </c>
      <c r="I38" s="55"/>
    </row>
    <row r="39" spans="2:9" ht="15" thickBot="1">
      <c r="B39" s="60" t="s">
        <v>262</v>
      </c>
      <c r="C39" s="61"/>
      <c r="D39" s="54" t="s">
        <v>263</v>
      </c>
      <c r="E39" s="55"/>
      <c r="F39" s="56"/>
      <c r="G39" s="57"/>
      <c r="H39" s="58">
        <v>663435506</v>
      </c>
      <c r="I39" s="59"/>
    </row>
  </sheetData>
  <mergeCells count="54">
    <mergeCell ref="G3:H3"/>
    <mergeCell ref="G4:H4"/>
    <mergeCell ref="B6:D6"/>
    <mergeCell ref="F6:I6"/>
    <mergeCell ref="B7:D7"/>
    <mergeCell ref="F7:I7"/>
    <mergeCell ref="B8:C8"/>
    <mergeCell ref="B10:I10"/>
    <mergeCell ref="B11:C11"/>
    <mergeCell ref="D11:E11"/>
    <mergeCell ref="F11:G11"/>
    <mergeCell ref="H11:I11"/>
    <mergeCell ref="C24:D24"/>
    <mergeCell ref="G24:I24"/>
    <mergeCell ref="B12:C12"/>
    <mergeCell ref="D12:E12"/>
    <mergeCell ref="F12:G12"/>
    <mergeCell ref="H12:I12"/>
    <mergeCell ref="B14:I14"/>
    <mergeCell ref="F15:I15"/>
    <mergeCell ref="F16:I16"/>
    <mergeCell ref="B17:I17"/>
    <mergeCell ref="B19:I19"/>
    <mergeCell ref="B20:B22"/>
    <mergeCell ref="C20:I22"/>
    <mergeCell ref="B26:I26"/>
    <mergeCell ref="D27:E27"/>
    <mergeCell ref="F27:G27"/>
    <mergeCell ref="H27:I27"/>
    <mergeCell ref="D28:E28"/>
    <mergeCell ref="F28:G28"/>
    <mergeCell ref="H28:I28"/>
    <mergeCell ref="F31:H31"/>
    <mergeCell ref="B35:I35"/>
    <mergeCell ref="B36:C36"/>
    <mergeCell ref="D36:E36"/>
    <mergeCell ref="F36:G36"/>
    <mergeCell ref="H36:I36"/>
    <mergeCell ref="B39:C39"/>
    <mergeCell ref="D39:E39"/>
    <mergeCell ref="F39:G39"/>
    <mergeCell ref="H39:I39"/>
    <mergeCell ref="C23:D23"/>
    <mergeCell ref="G23:I23"/>
    <mergeCell ref="B37:C37"/>
    <mergeCell ref="D37:E37"/>
    <mergeCell ref="H37:I37"/>
    <mergeCell ref="B38:C38"/>
    <mergeCell ref="D38:E38"/>
    <mergeCell ref="F38:G38"/>
    <mergeCell ref="H38:I38"/>
    <mergeCell ref="B30:I30"/>
    <mergeCell ref="B31:C31"/>
    <mergeCell ref="D31:E31"/>
  </mergeCells>
  <hyperlinks>
    <hyperlink ref="F36" r:id="rId1" display="mailto:jean.thurel@lesgueulesdebois.fr" xr:uid="{8CB381EF-7CBA-4D3D-80D6-CA9043EF4386}"/>
    <hyperlink ref="F37" r:id="rId2" display="mailto:morganefrezard@gmail.com" xr:uid="{DE5F9070-8F86-4602-B382-8164776615ED}"/>
    <hyperlink ref="F38" r:id="rId3" display="mailto:thibault@regisregis.fr" xr:uid="{81C4F30F-CE0D-4CB1-91FB-53BF24213423}"/>
  </hyperlinks>
  <pageMargins left="0.7" right="0.7" top="0.75" bottom="0.75" header="0.3" footer="0.3"/>
  <pageSetup paperSize="9" scale="81" fitToHeight="0"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2601-7EAC-45E0-ACA8-DEAFD4D1FA4D}">
  <sheetPr>
    <pageSetUpPr fitToPage="1"/>
  </sheetPr>
  <dimension ref="B3:I45"/>
  <sheetViews>
    <sheetView workbookViewId="0">
      <selection activeCell="H45" sqref="B1:I45"/>
    </sheetView>
  </sheetViews>
  <sheetFormatPr defaultColWidth="11.5703125" defaultRowHeight="14.45"/>
  <cols>
    <col min="1" max="4" width="11.5703125" style="42"/>
    <col min="5" max="6" width="13.28515625" style="42" bestFit="1" customWidth="1"/>
    <col min="7" max="16384" width="11.5703125" style="42"/>
  </cols>
  <sheetData>
    <row r="3" spans="2:9" ht="15" customHeight="1">
      <c r="G3" s="70" t="s">
        <v>0</v>
      </c>
      <c r="H3" s="70"/>
    </row>
    <row r="4" spans="2:9" ht="15" customHeight="1">
      <c r="G4" s="71" t="s">
        <v>264</v>
      </c>
      <c r="H4" s="71"/>
    </row>
    <row r="5" spans="2:9" ht="15" thickBot="1"/>
    <row r="6" spans="2:9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9" ht="15" thickBot="1">
      <c r="B7" s="54" t="s">
        <v>244</v>
      </c>
      <c r="C7" s="83"/>
      <c r="D7" s="55"/>
      <c r="F7" s="92" t="s">
        <v>5</v>
      </c>
      <c r="G7" s="93"/>
      <c r="H7" s="93"/>
      <c r="I7" s="94"/>
    </row>
    <row r="8" spans="2:9" ht="15" thickBot="1">
      <c r="B8" s="54" t="s">
        <v>6</v>
      </c>
      <c r="C8" s="83"/>
      <c r="D8" s="40">
        <v>8</v>
      </c>
    </row>
    <row r="9" spans="2:9" ht="15" thickBot="1"/>
    <row r="10" spans="2:9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9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9" ht="15" thickBot="1">
      <c r="B12" s="54" t="s">
        <v>265</v>
      </c>
      <c r="C12" s="55"/>
      <c r="D12" s="54" t="s">
        <v>266</v>
      </c>
      <c r="E12" s="55"/>
      <c r="F12" s="54" t="s">
        <v>267</v>
      </c>
      <c r="G12" s="55"/>
      <c r="H12" s="54" t="s">
        <v>268</v>
      </c>
      <c r="I12" s="55"/>
    </row>
    <row r="13" spans="2:9" ht="15" thickBot="1"/>
    <row r="14" spans="2:9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9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9" ht="34.15" customHeight="1" thickBot="1">
      <c r="B16" s="43" t="s">
        <v>20</v>
      </c>
      <c r="C16" s="35" t="s">
        <v>269</v>
      </c>
      <c r="D16" s="37"/>
      <c r="E16" s="35">
        <v>8</v>
      </c>
      <c r="F16" s="54" t="s">
        <v>270</v>
      </c>
      <c r="G16" s="83"/>
      <c r="H16" s="83"/>
      <c r="I16" s="55"/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271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93.6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 t="s">
        <v>272</v>
      </c>
      <c r="D23" s="73"/>
      <c r="E23" s="44">
        <v>384357447</v>
      </c>
      <c r="F23" s="44">
        <v>686510379</v>
      </c>
      <c r="G23" s="72" t="s">
        <v>273</v>
      </c>
      <c r="H23" s="88"/>
      <c r="I23" s="73"/>
    </row>
    <row r="24" spans="2:9" ht="26.45" customHeight="1" thickBot="1">
      <c r="B24" s="40" t="s">
        <v>28</v>
      </c>
      <c r="C24" s="72" t="s">
        <v>118</v>
      </c>
      <c r="D24" s="73"/>
      <c r="E24" s="44">
        <v>787792413</v>
      </c>
      <c r="F24" s="44"/>
      <c r="G24" s="72" t="s">
        <v>274</v>
      </c>
      <c r="H24" s="88"/>
      <c r="I24" s="73"/>
    </row>
    <row r="25" spans="2:9" ht="15.6" customHeight="1" thickBot="1">
      <c r="B25" s="39"/>
      <c r="C25" s="39"/>
      <c r="D25" s="39"/>
      <c r="E25" s="39"/>
      <c r="F25" s="39"/>
      <c r="G25" s="39"/>
      <c r="H25" s="39"/>
      <c r="I25" s="39"/>
    </row>
    <row r="26" spans="2:9" ht="26.45" customHeight="1" thickBot="1">
      <c r="B26" s="62" t="s">
        <v>30</v>
      </c>
      <c r="C26" s="63"/>
      <c r="D26" s="63"/>
      <c r="E26" s="63"/>
      <c r="F26" s="63"/>
      <c r="G26" s="63"/>
      <c r="H26" s="63"/>
      <c r="I26" s="64"/>
    </row>
    <row r="27" spans="2:9" ht="26.45" customHeight="1" thickBot="1">
      <c r="B27" s="34"/>
      <c r="C27" s="41" t="s">
        <v>31</v>
      </c>
      <c r="D27" s="65" t="s">
        <v>32</v>
      </c>
      <c r="E27" s="65"/>
      <c r="F27" s="65" t="s">
        <v>33</v>
      </c>
      <c r="G27" s="65"/>
      <c r="H27" s="65" t="s">
        <v>34</v>
      </c>
      <c r="I27" s="65"/>
    </row>
    <row r="28" spans="2:9" ht="26.45" customHeight="1" thickBot="1">
      <c r="B28" s="34" t="s">
        <v>20</v>
      </c>
      <c r="C28" s="40">
        <v>8</v>
      </c>
      <c r="D28" s="65"/>
      <c r="E28" s="65"/>
      <c r="F28" s="72">
        <v>10</v>
      </c>
      <c r="G28" s="73"/>
      <c r="H28" s="72"/>
      <c r="I28" s="73"/>
    </row>
    <row r="29" spans="2:9" ht="26.45" customHeight="1" thickBot="1">
      <c r="B29" s="38"/>
      <c r="C29" s="39"/>
      <c r="D29" s="39"/>
      <c r="E29" s="39"/>
      <c r="F29" s="39"/>
      <c r="G29" s="39"/>
      <c r="H29" s="39"/>
      <c r="I29" s="39"/>
    </row>
    <row r="30" spans="2:9" ht="15" thickBot="1">
      <c r="B30" s="87" t="s">
        <v>35</v>
      </c>
      <c r="C30" s="87"/>
      <c r="D30" s="87"/>
      <c r="E30" s="87"/>
      <c r="F30" s="87"/>
      <c r="G30" s="87"/>
      <c r="H30" s="87"/>
      <c r="I30" s="87"/>
    </row>
    <row r="31" spans="2:9" ht="15" thickBot="1">
      <c r="B31" s="68" t="s">
        <v>36</v>
      </c>
      <c r="C31" s="69"/>
      <c r="D31" s="68" t="s">
        <v>37</v>
      </c>
      <c r="E31" s="69"/>
      <c r="F31" s="68" t="s">
        <v>38</v>
      </c>
      <c r="G31" s="86"/>
      <c r="H31" s="69"/>
      <c r="I31" s="45" t="s">
        <v>34</v>
      </c>
    </row>
    <row r="32" spans="2:9" ht="48.6" customHeight="1" thickBot="1">
      <c r="B32" s="40" t="s">
        <v>275</v>
      </c>
      <c r="C32" s="40" t="s">
        <v>276</v>
      </c>
      <c r="D32" s="40" t="s">
        <v>205</v>
      </c>
      <c r="E32" s="40" t="s">
        <v>277</v>
      </c>
      <c r="F32" s="40" t="s">
        <v>278</v>
      </c>
      <c r="G32" s="40" t="s">
        <v>279</v>
      </c>
      <c r="H32" s="40"/>
      <c r="I32" s="40"/>
    </row>
    <row r="33" spans="2:9" ht="48.6" customHeight="1" thickBot="1">
      <c r="B33" s="40" t="s">
        <v>280</v>
      </c>
      <c r="C33" s="40" t="s">
        <v>281</v>
      </c>
      <c r="D33" s="40" t="s">
        <v>123</v>
      </c>
      <c r="E33" s="40" t="s">
        <v>282</v>
      </c>
      <c r="F33" s="40" t="s">
        <v>283</v>
      </c>
      <c r="G33" s="40" t="s">
        <v>284</v>
      </c>
      <c r="H33" s="40"/>
      <c r="I33" s="40"/>
    </row>
    <row r="34" spans="2:9" ht="48.6" customHeight="1" thickBot="1">
      <c r="B34" s="40" t="s">
        <v>285</v>
      </c>
      <c r="C34" s="40" t="s">
        <v>286</v>
      </c>
      <c r="D34" s="40" t="s">
        <v>143</v>
      </c>
      <c r="E34" s="40" t="s">
        <v>287</v>
      </c>
      <c r="F34" s="40" t="s">
        <v>288</v>
      </c>
      <c r="G34" s="40" t="s">
        <v>289</v>
      </c>
      <c r="H34" s="40"/>
      <c r="I34" s="40"/>
    </row>
    <row r="35" spans="2:9" ht="48.6" customHeight="1" thickBot="1">
      <c r="B35" s="40" t="s">
        <v>290</v>
      </c>
      <c r="C35" s="40" t="s">
        <v>291</v>
      </c>
      <c r="D35" s="40" t="s">
        <v>292</v>
      </c>
      <c r="E35" s="40" t="s">
        <v>194</v>
      </c>
      <c r="F35" s="40"/>
      <c r="G35" s="40"/>
      <c r="H35" s="40"/>
      <c r="I35" s="40"/>
    </row>
    <row r="36" spans="2:9" ht="48.6" customHeight="1" thickBot="1">
      <c r="B36" s="40" t="s">
        <v>293</v>
      </c>
      <c r="C36" s="40" t="s">
        <v>147</v>
      </c>
      <c r="D36" s="40" t="s">
        <v>294</v>
      </c>
      <c r="E36" s="40" t="s">
        <v>295</v>
      </c>
      <c r="F36" s="40"/>
      <c r="G36" s="40"/>
      <c r="H36" s="40"/>
      <c r="I36" s="40"/>
    </row>
    <row r="37" spans="2:9" ht="48.6" customHeight="1" thickBot="1">
      <c r="B37" s="40" t="s">
        <v>296</v>
      </c>
      <c r="C37" s="40" t="s">
        <v>297</v>
      </c>
      <c r="D37" s="40" t="s">
        <v>298</v>
      </c>
      <c r="E37" s="40" t="s">
        <v>299</v>
      </c>
      <c r="F37" s="40"/>
      <c r="G37" s="40"/>
      <c r="H37" s="40"/>
      <c r="I37" s="40"/>
    </row>
    <row r="38" spans="2:9" ht="48.6" customHeight="1" thickBot="1">
      <c r="B38" s="40"/>
      <c r="C38" s="40"/>
      <c r="D38" s="40" t="s">
        <v>300</v>
      </c>
      <c r="E38" s="40" t="s">
        <v>261</v>
      </c>
      <c r="F38" s="40"/>
      <c r="G38" s="40"/>
      <c r="H38" s="40"/>
      <c r="I38" s="40"/>
    </row>
    <row r="39" spans="2:9" ht="48.6" customHeight="1" thickBot="1">
      <c r="B39" s="40"/>
      <c r="C39" s="40"/>
      <c r="D39" s="40" t="s">
        <v>301</v>
      </c>
      <c r="E39" s="40" t="s">
        <v>302</v>
      </c>
      <c r="F39" s="40"/>
      <c r="G39" s="40"/>
      <c r="H39" s="40"/>
      <c r="I39" s="40"/>
    </row>
    <row r="40" spans="2:9" ht="15" thickBot="1">
      <c r="B40" s="39"/>
      <c r="C40" s="39"/>
      <c r="D40" s="39"/>
      <c r="E40" s="39"/>
      <c r="F40" s="39"/>
      <c r="G40" s="39"/>
      <c r="H40" s="39"/>
      <c r="I40" s="39"/>
    </row>
    <row r="41" spans="2:9" ht="15" thickBot="1">
      <c r="B41" s="62" t="s">
        <v>61</v>
      </c>
      <c r="C41" s="66"/>
      <c r="D41" s="66"/>
      <c r="E41" s="66"/>
      <c r="F41" s="66"/>
      <c r="G41" s="66"/>
      <c r="H41" s="66"/>
      <c r="I41" s="67"/>
    </row>
    <row r="42" spans="2:9" ht="15" thickBot="1">
      <c r="B42" s="60" t="s">
        <v>62</v>
      </c>
      <c r="C42" s="61"/>
      <c r="D42" s="54" t="s">
        <v>63</v>
      </c>
      <c r="E42" s="55"/>
      <c r="F42" s="56" t="s">
        <v>64</v>
      </c>
      <c r="G42" s="57"/>
      <c r="H42" s="54" t="s">
        <v>65</v>
      </c>
      <c r="I42" s="55"/>
    </row>
    <row r="43" spans="2:9" ht="15" thickBot="1">
      <c r="B43" s="60" t="s">
        <v>66</v>
      </c>
      <c r="C43" s="61"/>
      <c r="D43" s="54" t="s">
        <v>67</v>
      </c>
      <c r="E43" s="55"/>
      <c r="F43" s="36" t="s">
        <v>68</v>
      </c>
      <c r="G43" s="37"/>
      <c r="H43" s="54" t="s">
        <v>69</v>
      </c>
      <c r="I43" s="55"/>
    </row>
    <row r="44" spans="2:9" ht="15" thickBot="1">
      <c r="B44" s="60" t="s">
        <v>70</v>
      </c>
      <c r="C44" s="61"/>
      <c r="D44" s="54" t="s">
        <v>71</v>
      </c>
      <c r="E44" s="55"/>
      <c r="F44" s="56" t="s">
        <v>72</v>
      </c>
      <c r="G44" s="57"/>
      <c r="H44" s="54" t="s">
        <v>73</v>
      </c>
      <c r="I44" s="55"/>
    </row>
    <row r="45" spans="2:9" ht="15" thickBot="1">
      <c r="B45" s="60"/>
      <c r="C45" s="61"/>
      <c r="D45" s="54"/>
      <c r="E45" s="55"/>
      <c r="F45" s="56"/>
      <c r="G45" s="57"/>
      <c r="H45" s="58"/>
      <c r="I45" s="59"/>
    </row>
  </sheetData>
  <mergeCells count="54">
    <mergeCell ref="G3:H3"/>
    <mergeCell ref="G4:H4"/>
    <mergeCell ref="B6:D6"/>
    <mergeCell ref="F6:I6"/>
    <mergeCell ref="B7:D7"/>
    <mergeCell ref="F7:I7"/>
    <mergeCell ref="B8:C8"/>
    <mergeCell ref="B10:I10"/>
    <mergeCell ref="B11:C11"/>
    <mergeCell ref="D11:E11"/>
    <mergeCell ref="F11:G11"/>
    <mergeCell ref="H11:I11"/>
    <mergeCell ref="C23:D23"/>
    <mergeCell ref="G23:I23"/>
    <mergeCell ref="B12:C12"/>
    <mergeCell ref="D12:E12"/>
    <mergeCell ref="F12:G12"/>
    <mergeCell ref="H12:I12"/>
    <mergeCell ref="B14:I14"/>
    <mergeCell ref="F15:I15"/>
    <mergeCell ref="F16:I16"/>
    <mergeCell ref="B17:I17"/>
    <mergeCell ref="B19:I19"/>
    <mergeCell ref="B20:B22"/>
    <mergeCell ref="C20:I22"/>
    <mergeCell ref="C24:D24"/>
    <mergeCell ref="G24:I24"/>
    <mergeCell ref="B26:I26"/>
    <mergeCell ref="D27:E27"/>
    <mergeCell ref="F27:G27"/>
    <mergeCell ref="H27:I27"/>
    <mergeCell ref="B43:C43"/>
    <mergeCell ref="D43:E43"/>
    <mergeCell ref="H43:I43"/>
    <mergeCell ref="D28:E28"/>
    <mergeCell ref="F28:G28"/>
    <mergeCell ref="H28:I28"/>
    <mergeCell ref="B30:I30"/>
    <mergeCell ref="B31:C31"/>
    <mergeCell ref="D31:E31"/>
    <mergeCell ref="F31:H31"/>
    <mergeCell ref="B41:I41"/>
    <mergeCell ref="B42:C42"/>
    <mergeCell ref="D42:E42"/>
    <mergeCell ref="F42:G42"/>
    <mergeCell ref="H42:I42"/>
    <mergeCell ref="B44:C44"/>
    <mergeCell ref="D44:E44"/>
    <mergeCell ref="F44:G44"/>
    <mergeCell ref="H44:I44"/>
    <mergeCell ref="B45:C45"/>
    <mergeCell ref="D45:E45"/>
    <mergeCell ref="F45:G45"/>
    <mergeCell ref="H45:I45"/>
  </mergeCells>
  <hyperlinks>
    <hyperlink ref="F42" r:id="rId1" display="mailto:jean.thurel@lesgueulesdebois.fr" xr:uid="{57F71490-987F-472E-BD66-4BC1AE024C0D}"/>
    <hyperlink ref="F43" r:id="rId2" display="mailto:morganefrezard@gmail.com" xr:uid="{35B23FD3-7879-4B40-9363-084B5F07966C}"/>
    <hyperlink ref="F44" r:id="rId3" display="mailto:thibault@regisregis.fr" xr:uid="{03873788-E38A-44EE-9F41-12A913D2C26E}"/>
  </hyperlinks>
  <pageMargins left="0.7" right="0.7" top="0.75" bottom="0.75" header="0.3" footer="0.3"/>
  <pageSetup paperSize="9" scale="81" fitToHeight="0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0E41-B6A7-4F01-8685-35AB862786FC}">
  <sheetPr>
    <pageSetUpPr fitToPage="1"/>
  </sheetPr>
  <dimension ref="B3:J57"/>
  <sheetViews>
    <sheetView topLeftCell="B33" workbookViewId="0">
      <selection activeCell="B45" sqref="B45:I45"/>
    </sheetView>
  </sheetViews>
  <sheetFormatPr defaultColWidth="11.5703125" defaultRowHeight="14.45"/>
  <cols>
    <col min="1" max="1" width="11.5703125" style="42"/>
    <col min="2" max="3" width="28.85546875" style="42" bestFit="1" customWidth="1"/>
    <col min="4" max="4" width="11.5703125" style="42"/>
    <col min="5" max="6" width="13.28515625" style="42" bestFit="1" customWidth="1"/>
    <col min="7" max="16384" width="11.5703125" style="42"/>
  </cols>
  <sheetData>
    <row r="3" spans="2:10" ht="15" customHeight="1">
      <c r="G3" s="70" t="s">
        <v>0</v>
      </c>
      <c r="H3" s="70"/>
    </row>
    <row r="4" spans="2:10" ht="15" customHeight="1">
      <c r="G4" s="71" t="s">
        <v>303</v>
      </c>
      <c r="H4" s="71"/>
    </row>
    <row r="5" spans="2:10" ht="15" thickBot="1"/>
    <row r="6" spans="2:10" ht="15" thickBot="1">
      <c r="B6" s="62" t="s">
        <v>2</v>
      </c>
      <c r="C6" s="66"/>
      <c r="D6" s="67"/>
      <c r="F6" s="89" t="s">
        <v>3</v>
      </c>
      <c r="G6" s="90"/>
      <c r="H6" s="90"/>
      <c r="I6" s="91"/>
    </row>
    <row r="7" spans="2:10" ht="15" thickBot="1">
      <c r="B7" s="54" t="s">
        <v>244</v>
      </c>
      <c r="C7" s="83"/>
      <c r="D7" s="55"/>
      <c r="F7" s="92" t="s">
        <v>5</v>
      </c>
      <c r="G7" s="93"/>
      <c r="H7" s="93"/>
      <c r="I7" s="94"/>
    </row>
    <row r="8" spans="2:10" ht="15" thickBot="1">
      <c r="B8" s="54" t="s">
        <v>6</v>
      </c>
      <c r="C8" s="83"/>
      <c r="D8" s="40" t="s">
        <v>304</v>
      </c>
    </row>
    <row r="9" spans="2:10" ht="15" thickBot="1"/>
    <row r="10" spans="2:10" ht="15" thickBot="1">
      <c r="B10" s="62" t="s">
        <v>7</v>
      </c>
      <c r="C10" s="66"/>
      <c r="D10" s="66"/>
      <c r="E10" s="66"/>
      <c r="F10" s="66"/>
      <c r="G10" s="66"/>
      <c r="H10" s="66"/>
      <c r="I10" s="67"/>
    </row>
    <row r="11" spans="2:10" ht="15" thickBot="1">
      <c r="B11" s="84" t="s">
        <v>8</v>
      </c>
      <c r="C11" s="85"/>
      <c r="D11" s="84" t="s">
        <v>9</v>
      </c>
      <c r="E11" s="85"/>
      <c r="F11" s="84" t="s">
        <v>10</v>
      </c>
      <c r="G11" s="85"/>
      <c r="H11" s="84" t="s">
        <v>11</v>
      </c>
      <c r="I11" s="85"/>
    </row>
    <row r="12" spans="2:10" ht="15" thickBot="1">
      <c r="B12" s="54" t="s">
        <v>96</v>
      </c>
      <c r="C12" s="55"/>
      <c r="D12" s="54" t="s">
        <v>305</v>
      </c>
      <c r="E12" s="55"/>
      <c r="F12" s="54" t="s">
        <v>306</v>
      </c>
      <c r="G12" s="55"/>
      <c r="H12" s="54" t="s">
        <v>307</v>
      </c>
      <c r="I12" s="55"/>
    </row>
    <row r="13" spans="2:10" ht="15" thickBot="1"/>
    <row r="14" spans="2:10" ht="15" thickBot="1">
      <c r="B14" s="62" t="s">
        <v>16</v>
      </c>
      <c r="C14" s="66"/>
      <c r="D14" s="66"/>
      <c r="E14" s="66"/>
      <c r="F14" s="66"/>
      <c r="G14" s="66"/>
      <c r="H14" s="66"/>
      <c r="I14" s="67"/>
    </row>
    <row r="15" spans="2:10" ht="15" thickBot="1">
      <c r="B15" s="43"/>
      <c r="C15" s="35" t="s">
        <v>17</v>
      </c>
      <c r="D15" s="35" t="s">
        <v>18</v>
      </c>
      <c r="E15" s="35" t="s">
        <v>19</v>
      </c>
      <c r="F15" s="60"/>
      <c r="G15" s="82"/>
      <c r="H15" s="82"/>
      <c r="I15" s="61"/>
    </row>
    <row r="16" spans="2:10" ht="34.15" customHeight="1" thickBot="1">
      <c r="B16" s="43" t="s">
        <v>20</v>
      </c>
      <c r="C16" s="35">
        <v>15</v>
      </c>
      <c r="D16" s="37"/>
      <c r="E16" s="35">
        <v>15</v>
      </c>
      <c r="F16" s="54" t="s">
        <v>308</v>
      </c>
      <c r="G16" s="83"/>
      <c r="H16" s="83"/>
      <c r="I16" s="83"/>
      <c r="J16" s="46" t="s">
        <v>309</v>
      </c>
    </row>
    <row r="17" spans="2:9" ht="15" thickBot="1">
      <c r="B17" s="54" t="s">
        <v>24</v>
      </c>
      <c r="C17" s="83"/>
      <c r="D17" s="83"/>
      <c r="E17" s="83"/>
      <c r="F17" s="83"/>
      <c r="G17" s="83"/>
      <c r="H17" s="83"/>
      <c r="I17" s="55"/>
    </row>
    <row r="18" spans="2:9" ht="15" thickBot="1"/>
    <row r="19" spans="2:9" ht="15" thickBot="1">
      <c r="B19" s="62" t="s">
        <v>25</v>
      </c>
      <c r="C19" s="66"/>
      <c r="D19" s="66"/>
      <c r="E19" s="66"/>
      <c r="F19" s="66"/>
      <c r="G19" s="66"/>
      <c r="H19" s="66"/>
      <c r="I19" s="67"/>
    </row>
    <row r="20" spans="2:9">
      <c r="B20" s="74" t="s">
        <v>83</v>
      </c>
      <c r="C20" s="76" t="s">
        <v>310</v>
      </c>
      <c r="D20" s="77"/>
      <c r="E20" s="77"/>
      <c r="F20" s="77"/>
      <c r="G20" s="77"/>
      <c r="H20" s="77"/>
      <c r="I20" s="78"/>
    </row>
    <row r="21" spans="2:9">
      <c r="B21" s="75"/>
      <c r="C21" s="79"/>
      <c r="D21" s="80"/>
      <c r="E21" s="80"/>
      <c r="F21" s="80"/>
      <c r="G21" s="80"/>
      <c r="H21" s="80"/>
      <c r="I21" s="81"/>
    </row>
    <row r="22" spans="2:9" ht="37.15" customHeight="1" thickBot="1">
      <c r="B22" s="75"/>
      <c r="C22" s="79"/>
      <c r="D22" s="80"/>
      <c r="E22" s="80"/>
      <c r="F22" s="80"/>
      <c r="G22" s="80"/>
      <c r="H22" s="80"/>
      <c r="I22" s="81"/>
    </row>
    <row r="23" spans="2:9" ht="26.45" customHeight="1" thickBot="1">
      <c r="B23" s="40" t="s">
        <v>28</v>
      </c>
      <c r="C23" s="72" t="s">
        <v>165</v>
      </c>
      <c r="D23" s="73"/>
      <c r="E23" s="44">
        <v>384480005</v>
      </c>
      <c r="F23" s="44"/>
      <c r="G23" s="72"/>
      <c r="H23" s="88"/>
      <c r="I23" s="73"/>
    </row>
    <row r="24" spans="2:9" ht="15.6" customHeight="1" thickBot="1">
      <c r="B24" s="39"/>
      <c r="C24" s="39"/>
      <c r="D24" s="39"/>
      <c r="E24" s="39"/>
      <c r="F24" s="39"/>
      <c r="G24" s="39"/>
      <c r="H24" s="39"/>
      <c r="I24" s="39"/>
    </row>
    <row r="25" spans="2:9" ht="26.45" customHeight="1" thickBot="1">
      <c r="B25" s="62" t="s">
        <v>30</v>
      </c>
      <c r="C25" s="63"/>
      <c r="D25" s="63"/>
      <c r="E25" s="63"/>
      <c r="F25" s="63"/>
      <c r="G25" s="63"/>
      <c r="H25" s="63"/>
      <c r="I25" s="64"/>
    </row>
    <row r="26" spans="2:9" ht="26.45" customHeight="1" thickBot="1">
      <c r="B26" s="34"/>
      <c r="C26" s="41" t="s">
        <v>31</v>
      </c>
      <c r="D26" s="65" t="s">
        <v>32</v>
      </c>
      <c r="E26" s="65"/>
      <c r="F26" s="65" t="s">
        <v>33</v>
      </c>
      <c r="G26" s="65"/>
      <c r="H26" s="65" t="s">
        <v>34</v>
      </c>
      <c r="I26" s="65"/>
    </row>
    <row r="27" spans="2:9" ht="26.45" customHeight="1" thickBot="1">
      <c r="B27" s="34" t="s">
        <v>20</v>
      </c>
      <c r="C27" s="40"/>
      <c r="D27" s="65">
        <v>15</v>
      </c>
      <c r="E27" s="65"/>
      <c r="F27" s="72">
        <v>30</v>
      </c>
      <c r="G27" s="73"/>
      <c r="H27" s="72">
        <v>10</v>
      </c>
      <c r="I27" s="73"/>
    </row>
    <row r="28" spans="2:9" ht="26.45" customHeight="1" thickBot="1">
      <c r="B28" s="38"/>
      <c r="C28" s="39"/>
      <c r="D28" s="39"/>
      <c r="E28" s="39"/>
      <c r="F28" s="39"/>
      <c r="G28" s="39"/>
      <c r="H28" s="39"/>
      <c r="I28" s="39"/>
    </row>
    <row r="29" spans="2:9" ht="15" thickBot="1">
      <c r="B29" s="87" t="s">
        <v>35</v>
      </c>
      <c r="C29" s="87"/>
      <c r="D29" s="87"/>
      <c r="E29" s="87"/>
      <c r="F29" s="87"/>
      <c r="G29" s="87"/>
      <c r="H29" s="87"/>
      <c r="I29" s="87"/>
    </row>
    <row r="30" spans="2:9" ht="15" thickBot="1">
      <c r="B30" s="68" t="s">
        <v>36</v>
      </c>
      <c r="C30" s="69"/>
      <c r="D30" s="68" t="s">
        <v>37</v>
      </c>
      <c r="E30" s="69"/>
      <c r="F30" s="68" t="s">
        <v>38</v>
      </c>
      <c r="G30" s="86"/>
      <c r="H30" s="69"/>
      <c r="I30" s="45" t="s">
        <v>34</v>
      </c>
    </row>
    <row r="31" spans="2:9" ht="48.6" customHeight="1" thickBot="1">
      <c r="B31" s="40" t="s">
        <v>152</v>
      </c>
      <c r="C31" s="40" t="s">
        <v>311</v>
      </c>
      <c r="D31" s="40" t="s">
        <v>122</v>
      </c>
      <c r="E31" s="40" t="s">
        <v>312</v>
      </c>
      <c r="F31" s="40" t="s">
        <v>44</v>
      </c>
      <c r="G31" s="40" t="s">
        <v>182</v>
      </c>
      <c r="H31" s="40" t="s">
        <v>132</v>
      </c>
      <c r="I31" s="40"/>
    </row>
    <row r="32" spans="2:9" ht="48.6" customHeight="1" thickBot="1">
      <c r="B32" s="40" t="s">
        <v>313</v>
      </c>
      <c r="C32" s="40" t="s">
        <v>314</v>
      </c>
      <c r="D32" s="40" t="s">
        <v>261</v>
      </c>
      <c r="E32" s="40" t="s">
        <v>315</v>
      </c>
      <c r="F32" s="40"/>
      <c r="G32" s="40"/>
      <c r="H32" s="40" t="s">
        <v>316</v>
      </c>
      <c r="I32" s="40"/>
    </row>
    <row r="33" spans="2:9" ht="48.6" customHeight="1" thickBot="1">
      <c r="B33" s="40" t="s">
        <v>317</v>
      </c>
      <c r="C33" s="40" t="s">
        <v>318</v>
      </c>
      <c r="D33" s="40" t="s">
        <v>319</v>
      </c>
      <c r="E33" s="40" t="s">
        <v>320</v>
      </c>
      <c r="F33" s="40"/>
      <c r="G33" s="40"/>
      <c r="H33" s="40"/>
      <c r="I33" s="40"/>
    </row>
    <row r="34" spans="2:9" ht="48.6" customHeight="1" thickBot="1">
      <c r="B34" s="40" t="s">
        <v>321</v>
      </c>
      <c r="C34" s="40" t="s">
        <v>322</v>
      </c>
      <c r="D34" s="40" t="s">
        <v>323</v>
      </c>
      <c r="E34" s="40" t="s">
        <v>324</v>
      </c>
      <c r="F34" s="40"/>
      <c r="G34" s="40"/>
      <c r="H34" s="40"/>
      <c r="I34" s="40"/>
    </row>
    <row r="35" spans="2:9" ht="48.6" customHeight="1" thickBot="1">
      <c r="B35" s="40" t="s">
        <v>325</v>
      </c>
      <c r="C35" s="40" t="s">
        <v>326</v>
      </c>
      <c r="D35" s="40" t="s">
        <v>327</v>
      </c>
      <c r="E35" s="40" t="s">
        <v>194</v>
      </c>
      <c r="F35" s="40"/>
      <c r="G35" s="40"/>
      <c r="H35" s="40"/>
      <c r="I35" s="40"/>
    </row>
    <row r="36" spans="2:9" ht="48.6" customHeight="1" thickBot="1">
      <c r="B36" s="40"/>
      <c r="C36" s="40"/>
      <c r="D36" s="40" t="s">
        <v>181</v>
      </c>
      <c r="E36" s="40" t="s">
        <v>301</v>
      </c>
      <c r="F36" s="40"/>
      <c r="G36" s="40"/>
      <c r="H36" s="40"/>
      <c r="I36" s="40"/>
    </row>
    <row r="37" spans="2:9" ht="48.6" customHeight="1" thickBot="1">
      <c r="B37" s="40"/>
      <c r="C37" s="40"/>
      <c r="D37" s="40" t="s">
        <v>328</v>
      </c>
      <c r="E37" s="40" t="s">
        <v>329</v>
      </c>
      <c r="F37" s="40"/>
      <c r="G37" s="40"/>
      <c r="H37" s="40"/>
      <c r="I37" s="40"/>
    </row>
    <row r="38" spans="2:9" ht="15" thickBot="1">
      <c r="B38" s="39"/>
      <c r="C38" s="39"/>
      <c r="D38" s="39"/>
      <c r="E38" s="39"/>
      <c r="F38" s="39"/>
      <c r="G38" s="39"/>
      <c r="H38" s="39"/>
      <c r="I38" s="39"/>
    </row>
    <row r="39" spans="2:9" ht="15" thickBot="1">
      <c r="B39" s="62" t="s">
        <v>61</v>
      </c>
      <c r="C39" s="66"/>
      <c r="D39" s="66"/>
      <c r="E39" s="66"/>
      <c r="F39" s="66"/>
      <c r="G39" s="66"/>
      <c r="H39" s="66"/>
      <c r="I39" s="67"/>
    </row>
    <row r="40" spans="2:9" ht="15" thickBot="1">
      <c r="B40" s="60" t="s">
        <v>62</v>
      </c>
      <c r="C40" s="61"/>
      <c r="D40" s="54" t="s">
        <v>63</v>
      </c>
      <c r="E40" s="55"/>
      <c r="F40" s="56" t="s">
        <v>64</v>
      </c>
      <c r="G40" s="57"/>
      <c r="H40" s="54" t="s">
        <v>65</v>
      </c>
      <c r="I40" s="55"/>
    </row>
    <row r="41" spans="2:9" ht="15" thickBot="1">
      <c r="B41" s="60" t="s">
        <v>66</v>
      </c>
      <c r="C41" s="61"/>
      <c r="D41" s="54" t="s">
        <v>67</v>
      </c>
      <c r="E41" s="55"/>
      <c r="F41" s="36" t="s">
        <v>68</v>
      </c>
      <c r="G41" s="37"/>
      <c r="H41" s="54" t="s">
        <v>69</v>
      </c>
      <c r="I41" s="55"/>
    </row>
    <row r="42" spans="2:9" ht="15" thickBot="1">
      <c r="B42" s="60" t="s">
        <v>70</v>
      </c>
      <c r="C42" s="61"/>
      <c r="D42" s="54" t="s">
        <v>71</v>
      </c>
      <c r="E42" s="55"/>
      <c r="F42" s="56" t="s">
        <v>72</v>
      </c>
      <c r="G42" s="57"/>
      <c r="H42" s="54" t="s">
        <v>73</v>
      </c>
      <c r="I42" s="55"/>
    </row>
    <row r="43" spans="2:9" ht="15" thickBot="1">
      <c r="B43" s="60" t="s">
        <v>215</v>
      </c>
      <c r="C43" s="61"/>
      <c r="D43" s="54" t="s">
        <v>330</v>
      </c>
      <c r="E43" s="55"/>
      <c r="F43" s="56" t="s">
        <v>331</v>
      </c>
      <c r="G43" s="57"/>
      <c r="H43" s="58">
        <v>688071894</v>
      </c>
      <c r="I43" s="59"/>
    </row>
    <row r="44" spans="2:9" ht="15" thickBot="1"/>
    <row r="45" spans="2:9" ht="15" thickBot="1">
      <c r="B45" s="62" t="s">
        <v>218</v>
      </c>
      <c r="C45" s="66"/>
      <c r="D45" s="66"/>
      <c r="E45" s="66"/>
      <c r="F45" s="66"/>
      <c r="G45" s="66"/>
      <c r="H45" s="66"/>
      <c r="I45" s="67"/>
    </row>
    <row r="46" spans="2:9">
      <c r="B46" s="102" t="s">
        <v>219</v>
      </c>
      <c r="C46" s="102" t="s">
        <v>332</v>
      </c>
    </row>
    <row r="47" spans="2:9">
      <c r="B47" s="102"/>
      <c r="C47" s="102"/>
    </row>
    <row r="48" spans="2:9">
      <c r="B48" s="48" t="s">
        <v>222</v>
      </c>
      <c r="C48" s="48" t="s">
        <v>333</v>
      </c>
    </row>
    <row r="49" spans="2:3">
      <c r="B49" s="49" t="s">
        <v>224</v>
      </c>
      <c r="C49" s="49" t="s">
        <v>334</v>
      </c>
    </row>
    <row r="50" spans="2:3">
      <c r="B50" s="49" t="s">
        <v>226</v>
      </c>
      <c r="C50" s="49">
        <v>50</v>
      </c>
    </row>
    <row r="51" spans="2:3">
      <c r="B51" s="49" t="s">
        <v>227</v>
      </c>
      <c r="C51" s="49" t="s">
        <v>228</v>
      </c>
    </row>
    <row r="52" spans="2:3">
      <c r="B52" s="49" t="s">
        <v>229</v>
      </c>
      <c r="C52" s="49" t="s">
        <v>335</v>
      </c>
    </row>
    <row r="53" spans="2:3">
      <c r="B53" s="49" t="s">
        <v>232</v>
      </c>
      <c r="C53" s="49" t="s">
        <v>336</v>
      </c>
    </row>
    <row r="54" spans="2:3">
      <c r="B54" s="49" t="s">
        <v>234</v>
      </c>
      <c r="C54" s="49" t="s">
        <v>337</v>
      </c>
    </row>
    <row r="55" spans="2:3">
      <c r="B55" s="49" t="s">
        <v>236</v>
      </c>
      <c r="C55" s="49" t="s">
        <v>238</v>
      </c>
    </row>
    <row r="56" spans="2:3">
      <c r="B56" s="49" t="s">
        <v>239</v>
      </c>
      <c r="C56" s="49" t="s">
        <v>338</v>
      </c>
    </row>
    <row r="57" spans="2:3">
      <c r="B57" s="49" t="s">
        <v>241</v>
      </c>
      <c r="C57" s="49" t="s">
        <v>242</v>
      </c>
    </row>
  </sheetData>
  <mergeCells count="55">
    <mergeCell ref="G3:H3"/>
    <mergeCell ref="G4:H4"/>
    <mergeCell ref="B6:D6"/>
    <mergeCell ref="F6:I6"/>
    <mergeCell ref="B7:D7"/>
    <mergeCell ref="F7:I7"/>
    <mergeCell ref="F15:I15"/>
    <mergeCell ref="B8:C8"/>
    <mergeCell ref="B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4:I14"/>
    <mergeCell ref="B25:I25"/>
    <mergeCell ref="D26:E26"/>
    <mergeCell ref="F26:G26"/>
    <mergeCell ref="H26:I26"/>
    <mergeCell ref="F16:I16"/>
    <mergeCell ref="B17:I17"/>
    <mergeCell ref="B19:I19"/>
    <mergeCell ref="B20:B22"/>
    <mergeCell ref="C20:I22"/>
    <mergeCell ref="C23:D23"/>
    <mergeCell ref="G23:I23"/>
    <mergeCell ref="B41:C41"/>
    <mergeCell ref="D41:E41"/>
    <mergeCell ref="H41:I41"/>
    <mergeCell ref="D27:E27"/>
    <mergeCell ref="F27:G27"/>
    <mergeCell ref="H27:I27"/>
    <mergeCell ref="B29:I29"/>
    <mergeCell ref="B30:C30"/>
    <mergeCell ref="D30:E30"/>
    <mergeCell ref="F30:H30"/>
    <mergeCell ref="B39:I39"/>
    <mergeCell ref="B40:C40"/>
    <mergeCell ref="D40:E40"/>
    <mergeCell ref="F40:G40"/>
    <mergeCell ref="H40:I40"/>
    <mergeCell ref="B46:B47"/>
    <mergeCell ref="C46:C47"/>
    <mergeCell ref="B45:I45"/>
    <mergeCell ref="B42:C42"/>
    <mergeCell ref="D42:E42"/>
    <mergeCell ref="F42:G42"/>
    <mergeCell ref="H42:I42"/>
    <mergeCell ref="B43:C43"/>
    <mergeCell ref="D43:E43"/>
    <mergeCell ref="F43:G43"/>
    <mergeCell ref="H43:I43"/>
  </mergeCells>
  <hyperlinks>
    <hyperlink ref="F40" r:id="rId1" display="mailto:jean.thurel@lesgueulesdebois.fr" xr:uid="{C700366D-E055-4C73-B6A4-72C7F54D7DFE}"/>
    <hyperlink ref="F41" r:id="rId2" display="mailto:morganefrezard@gmail.com" xr:uid="{870AC263-A1D0-46EA-A609-55271D4D6B12}"/>
    <hyperlink ref="F42" r:id="rId3" display="mailto:thibault@regisregis.fr" xr:uid="{1CDE9975-4C08-4328-9957-BB6486E99BF3}"/>
    <hyperlink ref="F43" r:id="rId4" xr:uid="{EA1C1BBC-F4FB-46C3-83B0-845E296884C8}"/>
  </hyperlinks>
  <pageMargins left="0.7" right="0.7" top="0.75" bottom="0.75" header="0.3" footer="0.3"/>
  <pageSetup paperSize="9" scale="73" fitToHeight="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262343B818945A028F667C1EDBD6E" ma:contentTypeVersion="13" ma:contentTypeDescription="Crée un document." ma:contentTypeScope="" ma:versionID="3f894cc0e50b32aea4c1a167e7b6b2d5">
  <xsd:schema xmlns:xsd="http://www.w3.org/2001/XMLSchema" xmlns:xs="http://www.w3.org/2001/XMLSchema" xmlns:p="http://schemas.microsoft.com/office/2006/metadata/properties" xmlns:ns2="d78602c4-37ba-4860-a8ad-40639689d5e0" xmlns:ns3="a21fa2c1-ad60-4358-bf66-7fed61a6da48" targetNamespace="http://schemas.microsoft.com/office/2006/metadata/properties" ma:root="true" ma:fieldsID="2365018df5a1f76200562d79b71f8627" ns2:_="" ns3:_="">
    <xsd:import namespace="d78602c4-37ba-4860-a8ad-40639689d5e0"/>
    <xsd:import namespace="a21fa2c1-ad60-4358-bf66-7fed61a6da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602c4-37ba-4860-a8ad-40639689d5e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3ee60cab-f868-450f-b135-d5165170d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fa2c1-ad60-4358-bf66-7fed61a6da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1ac627c-ee30-4108-9923-99a2299966b6}" ma:internalName="TaxCatchAll" ma:showField="CatchAllData" ma:web="a21fa2c1-ad60-4358-bf66-7fed61a6d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8602c4-37ba-4860-a8ad-40639689d5e0">
      <Terms xmlns="http://schemas.microsoft.com/office/infopath/2007/PartnerControls"/>
    </lcf76f155ced4ddcb4097134ff3c332f>
    <TaxCatchAll xmlns="a21fa2c1-ad60-4358-bf66-7fed61a6da48" xsi:nil="true"/>
  </documentManagement>
</p:properties>
</file>

<file path=customXml/itemProps1.xml><?xml version="1.0" encoding="utf-8"?>
<ds:datastoreItem xmlns:ds="http://schemas.openxmlformats.org/officeDocument/2006/customXml" ds:itemID="{5E99318D-5CFA-48F5-AF93-1F1A444F3C31}"/>
</file>

<file path=customXml/itemProps2.xml><?xml version="1.0" encoding="utf-8"?>
<ds:datastoreItem xmlns:ds="http://schemas.openxmlformats.org/officeDocument/2006/customXml" ds:itemID="{05C519BC-73A0-4B72-A0D1-645ADD687089}"/>
</file>

<file path=customXml/itemProps3.xml><?xml version="1.0" encoding="utf-8"?>
<ds:datastoreItem xmlns:ds="http://schemas.openxmlformats.org/officeDocument/2006/customXml" ds:itemID="{FCE806DA-260D-407A-94FF-CEAC66402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</dc:creator>
  <cp:keywords/>
  <dc:description/>
  <cp:lastModifiedBy>Utilisateur invité</cp:lastModifiedBy>
  <cp:revision/>
  <dcterms:created xsi:type="dcterms:W3CDTF">2023-08-02T07:55:50Z</dcterms:created>
  <dcterms:modified xsi:type="dcterms:W3CDTF">2023-08-28T17:48:06Z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0x01010012B262343B818945A028F667C1EDBD6E</vt:lpwstr>
  </property>
</Properties>
</file>