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e\Downloads\cavalcade\"/>
    </mc:Choice>
  </mc:AlternateContent>
  <xr:revisionPtr revIDLastSave="0" documentId="13_ncr:1_{BF7303A3-3071-4AEC-B51E-3A16A72286A2}" xr6:coauthVersionLast="47" xr6:coauthVersionMax="47" xr10:uidLastSave="{00000000-0000-0000-0000-000000000000}"/>
  <bookViews>
    <workbookView xWindow="-108" yWindow="492" windowWidth="23256" windowHeight="12576" tabRatio="500" xr2:uid="{00000000-000D-0000-FFFF-FFFF00000000}"/>
  </bookViews>
  <sheets>
    <sheet name="Budget Frambou'c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9" i="4" l="1"/>
  <c r="G49" i="4"/>
  <c r="F49" i="4"/>
  <c r="N30" i="4"/>
  <c r="N29" i="4"/>
  <c r="L29" i="4" s="1"/>
  <c r="G77" i="4"/>
  <c r="G78" i="4"/>
  <c r="F78" i="4" s="1"/>
  <c r="F64" i="4"/>
  <c r="H63" i="4"/>
  <c r="D63" i="4"/>
  <c r="G63" i="4" s="1"/>
  <c r="R31" i="4"/>
  <c r="L31" i="4"/>
  <c r="O31" i="4" s="1"/>
  <c r="P31" i="4"/>
  <c r="H37" i="4"/>
  <c r="D37" i="4"/>
  <c r="G37" i="4" s="1"/>
  <c r="D25" i="4"/>
  <c r="G25" i="4" s="1"/>
  <c r="F28" i="4"/>
  <c r="D28" i="4" s="1"/>
  <c r="H29" i="4" s="1"/>
  <c r="G56" i="4"/>
  <c r="F56" i="4" s="1"/>
  <c r="H56" i="4" s="1"/>
  <c r="G18" i="4"/>
  <c r="H65" i="4"/>
  <c r="D65" i="4"/>
  <c r="G65" i="4" s="1"/>
  <c r="F62" i="4"/>
  <c r="F35" i="4"/>
  <c r="H35" i="4" s="1"/>
  <c r="F36" i="4"/>
  <c r="H36" i="4" s="1"/>
  <c r="G35" i="4"/>
  <c r="G36" i="4"/>
  <c r="G46" i="4"/>
  <c r="G43" i="4"/>
  <c r="F46" i="4"/>
  <c r="H46" i="4" s="1"/>
  <c r="F43" i="4"/>
  <c r="H43" i="4" s="1"/>
  <c r="G38" i="4"/>
  <c r="F38" i="4"/>
  <c r="H38" i="4" s="1"/>
  <c r="F27" i="4"/>
  <c r="H27" i="4" s="1"/>
  <c r="G27" i="4"/>
  <c r="H28" i="4"/>
  <c r="G84" i="4"/>
  <c r="G86" i="4" s="1"/>
  <c r="F84" i="4"/>
  <c r="H84" i="4" s="1"/>
  <c r="H86" i="4" s="1"/>
  <c r="H19" i="4"/>
  <c r="D19" i="4"/>
  <c r="G19" i="4" s="1"/>
  <c r="H26" i="4"/>
  <c r="F24" i="4"/>
  <c r="H24" i="4" s="1"/>
  <c r="G26" i="4"/>
  <c r="G24" i="4"/>
  <c r="H25" i="4"/>
  <c r="F51" i="4"/>
  <c r="H51" i="4" s="1"/>
  <c r="D44" i="4"/>
  <c r="G44" i="4" s="1"/>
  <c r="G45" i="4"/>
  <c r="F48" i="4"/>
  <c r="F50" i="4"/>
  <c r="H50" i="4" s="1"/>
  <c r="F47" i="4"/>
  <c r="G50" i="4"/>
  <c r="G70" i="4"/>
  <c r="F70" i="4" s="1"/>
  <c r="H70" i="4" s="1"/>
  <c r="H18" i="4"/>
  <c r="P25" i="4"/>
  <c r="P24" i="4"/>
  <c r="H45" i="4"/>
  <c r="H44" i="4"/>
  <c r="P18" i="4"/>
  <c r="O18" i="4"/>
  <c r="O19" i="4"/>
  <c r="H21" i="4" l="1"/>
  <c r="P29" i="4"/>
  <c r="F77" i="4"/>
  <c r="G79" i="4"/>
  <c r="F79" i="4" s="1"/>
  <c r="H79" i="4" s="1"/>
  <c r="H78" i="4"/>
  <c r="L32" i="4"/>
  <c r="O32" i="4" s="1"/>
  <c r="O26" i="4"/>
  <c r="G21" i="4"/>
  <c r="P26" i="4"/>
  <c r="P21" i="4"/>
  <c r="P32" i="4"/>
  <c r="G31" i="4"/>
  <c r="H64" i="4"/>
  <c r="D64" i="4"/>
  <c r="G64" i="4" s="1"/>
  <c r="O21" i="4"/>
  <c r="H31" i="4"/>
  <c r="H40" i="4"/>
  <c r="G40" i="4"/>
  <c r="H62" i="4"/>
  <c r="D62" i="4"/>
  <c r="G62" i="4" s="1"/>
  <c r="G51" i="4"/>
  <c r="G71" i="4"/>
  <c r="F71" i="4" s="1"/>
  <c r="H71" i="4" s="1"/>
  <c r="G67" i="4" l="1"/>
  <c r="H67" i="4"/>
  <c r="H47" i="4" l="1"/>
  <c r="G47" i="4"/>
  <c r="H48" i="4"/>
  <c r="G48" i="4"/>
  <c r="G53" i="4" l="1"/>
  <c r="H53" i="4"/>
  <c r="G57" i="4"/>
  <c r="G72" i="4"/>
  <c r="F72" i="4" s="1"/>
  <c r="H72" i="4" s="1"/>
  <c r="G75" i="4"/>
  <c r="F75" i="4" s="1"/>
  <c r="H75" i="4" s="1"/>
  <c r="G76" i="4"/>
  <c r="F76" i="4" s="1"/>
  <c r="H76" i="4" s="1"/>
  <c r="G73" i="4"/>
  <c r="G74" i="4"/>
  <c r="F74" i="4" s="1"/>
  <c r="H74" i="4" s="1"/>
  <c r="H81" i="4" l="1"/>
  <c r="F73" i="4"/>
  <c r="G81" i="4"/>
  <c r="G59" i="4"/>
  <c r="F57" i="4"/>
  <c r="H57" i="4" s="1"/>
  <c r="H59" i="4" s="1"/>
  <c r="P30" i="4"/>
  <c r="P33" i="4" s="1"/>
  <c r="P35" i="4" s="1"/>
  <c r="L30" i="4"/>
  <c r="O33" i="4" s="1"/>
  <c r="O35" i="4" s="1"/>
  <c r="R30" i="4"/>
  <c r="S30" i="4" s="1"/>
  <c r="H88" i="4" l="1"/>
  <c r="H90" i="4" s="1"/>
  <c r="G88" i="4"/>
  <c r="G90" i="4" s="1"/>
</calcChain>
</file>

<file path=xl/sharedStrings.xml><?xml version="1.0" encoding="utf-8"?>
<sst xmlns="http://schemas.openxmlformats.org/spreadsheetml/2006/main" count="105" uniqueCount="88">
  <si>
    <t>DATE</t>
  </si>
  <si>
    <t>ARTISTE</t>
  </si>
  <si>
    <t>SALLE</t>
  </si>
  <si>
    <t>Plein Air</t>
  </si>
  <si>
    <t xml:space="preserve">VILLE </t>
  </si>
  <si>
    <t>Frambouhans</t>
  </si>
  <si>
    <t xml:space="preserve">JAUGE </t>
  </si>
  <si>
    <t xml:space="preserve">TVA </t>
  </si>
  <si>
    <t>variable</t>
  </si>
  <si>
    <t>CONFIGURATION</t>
  </si>
  <si>
    <t>Debout</t>
  </si>
  <si>
    <t>PRODUCTEUR</t>
  </si>
  <si>
    <t>ORGANISATEURS</t>
  </si>
  <si>
    <t>CAVALCADE PRODUCTION</t>
  </si>
  <si>
    <t>TYPE DE CONTRAT</t>
  </si>
  <si>
    <t>Production</t>
  </si>
  <si>
    <t>MAIRIE DE FRAMBOUHANS</t>
  </si>
  <si>
    <t>DEPENSES</t>
  </si>
  <si>
    <t>RECETTES</t>
  </si>
  <si>
    <t>Invitations</t>
  </si>
  <si>
    <t>Quantité</t>
  </si>
  <si>
    <t>Tarif unitaire HT</t>
  </si>
  <si>
    <t>Taux TVA</t>
  </si>
  <si>
    <t>Tarif unitaire TTC</t>
  </si>
  <si>
    <t>TOTAL HT</t>
  </si>
  <si>
    <t>TOTAL TTC</t>
  </si>
  <si>
    <t>TECHNIQUE</t>
  </si>
  <si>
    <t>SPONSORS ET DONS</t>
  </si>
  <si>
    <t>Matériel Son, Lumière, Scène + Stagemaker - PFL Events</t>
  </si>
  <si>
    <t>Matériel Son - Sévania</t>
  </si>
  <si>
    <t>Partenariat</t>
  </si>
  <si>
    <t>SOUS-TOTAL</t>
  </si>
  <si>
    <t>RH</t>
  </si>
  <si>
    <t>SUBVENTIONS</t>
  </si>
  <si>
    <t>Mairie</t>
  </si>
  <si>
    <t xml:space="preserve">Personnel de sécurité </t>
  </si>
  <si>
    <t xml:space="preserve">BUVETTE </t>
  </si>
  <si>
    <t>Buvette vendredi</t>
  </si>
  <si>
    <t>Buvette samedi</t>
  </si>
  <si>
    <t>TPE VIP</t>
  </si>
  <si>
    <t>TPE BAR</t>
  </si>
  <si>
    <t>LOGISTIQUE</t>
  </si>
  <si>
    <t>Frais de gestion et assurances</t>
  </si>
  <si>
    <t>TOTAL DES RECETTES</t>
  </si>
  <si>
    <t>Piquets pour Aquilux</t>
  </si>
  <si>
    <t>Camion 20m²</t>
  </si>
  <si>
    <t>Vitabris</t>
  </si>
  <si>
    <t>COMMUNICATION</t>
  </si>
  <si>
    <t>Site Internet + maintenance</t>
  </si>
  <si>
    <t>Boost Facebook</t>
  </si>
  <si>
    <t xml:space="preserve"> </t>
  </si>
  <si>
    <t>Campagne Radio - Plein Air</t>
  </si>
  <si>
    <t>Bracelets Partenaires</t>
  </si>
  <si>
    <t>Bâche Partenaires</t>
  </si>
  <si>
    <t>ACCUEIL ARTISTES</t>
  </si>
  <si>
    <t>MARCHANDISES</t>
  </si>
  <si>
    <t>Achat des boissons - Intermarché</t>
  </si>
  <si>
    <t>Achat des boissons - La cure de bière</t>
  </si>
  <si>
    <t>Achat des boissons - la Dame Jeanne</t>
  </si>
  <si>
    <t>PROGRAMMATION</t>
  </si>
  <si>
    <t>TAXE &amp; DROITS D'AUTEUR</t>
  </si>
  <si>
    <t xml:space="preserve">TOTAL DES DEPENSES </t>
  </si>
  <si>
    <t>PERTES</t>
  </si>
  <si>
    <t>Achat des boissons - Super U</t>
  </si>
  <si>
    <t xml:space="preserve">Technicien son </t>
  </si>
  <si>
    <t>Régie électricité - Develec</t>
  </si>
  <si>
    <t xml:space="preserve">Technicien lumières </t>
  </si>
  <si>
    <t xml:space="preserve">Technicien polyvalent </t>
  </si>
  <si>
    <t xml:space="preserve">Cuisinier </t>
  </si>
  <si>
    <t xml:space="preserve">Département </t>
  </si>
  <si>
    <t>Cagnotte en ligne</t>
  </si>
  <si>
    <t>ven 12 et sam 13 juillet 2024</t>
  </si>
  <si>
    <t xml:space="preserve">Cavalcade Production </t>
  </si>
  <si>
    <t xml:space="preserve">BENEFICES OU PERTES </t>
  </si>
  <si>
    <t xml:space="preserve">Zero Talent </t>
  </si>
  <si>
    <t>Skorpions</t>
  </si>
  <si>
    <t>Music and Show</t>
  </si>
  <si>
    <t>Zarzha</t>
  </si>
  <si>
    <t>Colorado 2,0</t>
  </si>
  <si>
    <t xml:space="preserve">La rue de le soif </t>
  </si>
  <si>
    <t>Greasy Lumberjack</t>
  </si>
  <si>
    <t xml:space="preserve">Catering </t>
  </si>
  <si>
    <t xml:space="preserve">Hébergements </t>
  </si>
  <si>
    <t xml:space="preserve">SACEM </t>
  </si>
  <si>
    <t>Affichage A2 - Online Printers</t>
  </si>
  <si>
    <t xml:space="preserve">Aquilux A0 - Online Printers </t>
  </si>
  <si>
    <t>Flyers A6 - Frambou'can - Online printers</t>
  </si>
  <si>
    <t>Dossier partenariat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</si>
</sst>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40C]_-;\-* #,##0.00\ [$€-40C]_-;_-* &quot;-&quot;??\ [$€-40C]_-;_-@_-"/>
    <numFmt numFmtId="165" formatCode="#,##0.000"/>
    <numFmt numFmtId="166" formatCode="#,##0.0"/>
    <numFmt numFmtId="167" formatCode="_-* #,##0\ [$€-40C]_-;\-* #,##0\ [$€-40C]_-;_-* &quot;-&quot;??\ [$€-40C]_-;_-@_-"/>
    <numFmt numFmtId="168" formatCode="0.000"/>
    <numFmt numFmtId="169" formatCode="0.0"/>
  </numFmts>
  <fonts count="16">
    <font>
      <sz val="10"/>
      <name val="Arial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0"/>
      <name val="Arial Black"/>
      <family val="2"/>
    </font>
    <font>
      <b/>
      <sz val="8"/>
      <color theme="0"/>
      <name val="Arial Black"/>
      <family val="2"/>
    </font>
    <font>
      <b/>
      <sz val="8"/>
      <color theme="0"/>
      <name val="Arial Rounded MT Bold"/>
      <family val="2"/>
    </font>
    <font>
      <sz val="9"/>
      <color theme="2" tint="-0.249977111117893"/>
      <name val="Arial"/>
      <family val="2"/>
      <charset val="1"/>
    </font>
    <font>
      <b/>
      <sz val="28"/>
      <color theme="0"/>
      <name val="Antique Olive Compact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DEE6EF"/>
      </patternFill>
    </fill>
    <fill>
      <patternFill patternType="solid">
        <fgColor rgb="FFFFE994"/>
        <bgColor rgb="FFFFDBB6"/>
      </patternFill>
    </fill>
    <fill>
      <patternFill patternType="solid">
        <fgColor rgb="FF0E6350"/>
        <bgColor indexed="64"/>
      </patternFill>
    </fill>
    <fill>
      <patternFill patternType="solid">
        <fgColor rgb="FFD9C267"/>
        <bgColor indexed="64"/>
      </patternFill>
    </fill>
    <fill>
      <patternFill patternType="solid">
        <fgColor rgb="FF5D887F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 style="medium">
        <color rgb="FF0E6350"/>
      </right>
      <top style="medium">
        <color rgb="FF0E6350"/>
      </top>
      <bottom style="medium">
        <color rgb="FF0E635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/>
      <top style="medium">
        <color rgb="FF0E6350"/>
      </top>
      <bottom style="medium">
        <color rgb="FF0E6350"/>
      </bottom>
      <diagonal/>
    </border>
    <border>
      <left/>
      <right/>
      <top style="medium">
        <color rgb="FF0E6350"/>
      </top>
      <bottom style="medium">
        <color rgb="FF0E6350"/>
      </bottom>
      <diagonal/>
    </border>
    <border>
      <left/>
      <right style="medium">
        <color rgb="FF0E6350"/>
      </right>
      <top style="medium">
        <color rgb="FF0E6350"/>
      </top>
      <bottom style="medium">
        <color rgb="FF0E6350"/>
      </bottom>
      <diagonal/>
    </border>
    <border>
      <left/>
      <right style="hair">
        <color auto="1"/>
      </right>
      <top style="medium">
        <color rgb="FF0E6350"/>
      </top>
      <bottom style="medium">
        <color rgb="FF0E6350"/>
      </bottom>
      <diagonal/>
    </border>
    <border>
      <left style="medium">
        <color rgb="FF0E6350"/>
      </left>
      <right/>
      <top style="hair">
        <color auto="1"/>
      </top>
      <bottom style="hair">
        <color auto="1"/>
      </bottom>
      <diagonal/>
    </border>
    <border>
      <left/>
      <right style="medium">
        <color rgb="FF0E6350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 style="medium">
        <color rgb="FF0E6350"/>
      </right>
      <top style="medium">
        <color rgb="FF0E6350"/>
      </top>
      <bottom/>
      <diagonal/>
    </border>
    <border>
      <left style="medium">
        <color rgb="FF0E6350"/>
      </left>
      <right style="medium">
        <color rgb="FF0E6350"/>
      </right>
      <top/>
      <bottom style="medium">
        <color rgb="FF0E6350"/>
      </bottom>
      <diagonal/>
    </border>
    <border>
      <left style="medium">
        <color rgb="FF948920"/>
      </left>
      <right style="medium">
        <color rgb="FF948920"/>
      </right>
      <top style="medium">
        <color rgb="FF948920"/>
      </top>
      <bottom style="medium">
        <color rgb="FF948920"/>
      </bottom>
      <diagonal/>
    </border>
    <border>
      <left style="medium">
        <color rgb="FF948920"/>
      </left>
      <right/>
      <top style="medium">
        <color rgb="FF948920"/>
      </top>
      <bottom style="medium">
        <color rgb="FF948920"/>
      </bottom>
      <diagonal/>
    </border>
    <border>
      <left/>
      <right/>
      <top style="medium">
        <color rgb="FF948920"/>
      </top>
      <bottom style="medium">
        <color rgb="FF948920"/>
      </bottom>
      <diagonal/>
    </border>
    <border>
      <left/>
      <right style="medium">
        <color rgb="FF948920"/>
      </right>
      <top style="medium">
        <color rgb="FF948920"/>
      </top>
      <bottom style="medium">
        <color rgb="FF94892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948920"/>
      </left>
      <right/>
      <top/>
      <bottom style="medium">
        <color rgb="FF948920"/>
      </bottom>
      <diagonal/>
    </border>
    <border>
      <left/>
      <right/>
      <top/>
      <bottom style="medium">
        <color rgb="FF948920"/>
      </bottom>
      <diagonal/>
    </border>
    <border>
      <left/>
      <right style="medium">
        <color rgb="FF948920"/>
      </right>
      <top/>
      <bottom style="medium">
        <color rgb="FF94892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7">
    <xf numFmtId="0" fontId="0" fillId="0" borderId="0" xfId="0"/>
    <xf numFmtId="3" fontId="5" fillId="0" borderId="0" xfId="0" applyNumberFormat="1" applyFont="1" applyAlignment="1">
      <alignment horizontal="center" vertical="center"/>
    </xf>
    <xf numFmtId="166" fontId="1" fillId="3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166" fontId="1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3" borderId="1" xfId="0" applyNumberFormat="1" applyFont="1" applyFill="1" applyBorder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6" fontId="1" fillId="3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vertical="center" wrapText="1"/>
    </xf>
    <xf numFmtId="164" fontId="13" fillId="4" borderId="2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8" fontId="14" fillId="0" borderId="1" xfId="1" applyNumberFormat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164" fontId="8" fillId="5" borderId="13" xfId="0" applyNumberFormat="1" applyFont="1" applyFill="1" applyBorder="1" applyAlignment="1">
      <alignment vertical="center"/>
    </xf>
    <xf numFmtId="166" fontId="1" fillId="3" borderId="17" xfId="0" applyNumberFormat="1" applyFont="1" applyFill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8" fontId="14" fillId="0" borderId="17" xfId="1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167" fontId="1" fillId="2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9" fontId="14" fillId="0" borderId="1" xfId="1" applyNumberFormat="1" applyFont="1" applyBorder="1" applyAlignment="1">
      <alignment horizontal="center" vertical="center"/>
    </xf>
    <xf numFmtId="169" fontId="14" fillId="0" borderId="17" xfId="1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6" fontId="1" fillId="7" borderId="17" xfId="0" applyNumberFormat="1" applyFont="1" applyFill="1" applyBorder="1" applyAlignment="1">
      <alignment horizontal="left" vertical="center" wrapText="1"/>
    </xf>
    <xf numFmtId="166" fontId="1" fillId="7" borderId="1" xfId="0" applyNumberFormat="1" applyFont="1" applyFill="1" applyBorder="1" applyAlignment="1">
      <alignment horizontal="left" vertical="center" wrapText="1"/>
    </xf>
    <xf numFmtId="166" fontId="1" fillId="7" borderId="1" xfId="0" applyNumberFormat="1" applyFont="1" applyFill="1" applyBorder="1" applyAlignment="1">
      <alignment horizontal="left" vertical="center"/>
    </xf>
    <xf numFmtId="166" fontId="1" fillId="7" borderId="1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6" fontId="7" fillId="3" borderId="1" xfId="0" applyNumberFormat="1" applyFont="1" applyFill="1" applyBorder="1" applyAlignment="1">
      <alignment vertical="center" wrapText="1"/>
    </xf>
    <xf numFmtId="166" fontId="1" fillId="0" borderId="0" xfId="0" applyNumberFormat="1" applyFont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164" fontId="11" fillId="6" borderId="6" xfId="0" applyNumberFormat="1" applyFont="1" applyFill="1" applyBorder="1" applyAlignment="1">
      <alignment horizontal="center" vertical="center"/>
    </xf>
    <xf numFmtId="164" fontId="11" fillId="6" borderId="7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E994"/>
      <rgbColor rgb="FF99CCFF"/>
      <rgbColor rgb="FFE0C2CD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E6350"/>
      <color rgb="FFE7DAA1"/>
      <color rgb="FF5D887F"/>
      <color rgb="FF948920"/>
      <color rgb="FFDCD05E"/>
      <color rgb="FFD9C2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290354</xdr:colOff>
      <xdr:row>0</xdr:row>
      <xdr:rowOff>154743</xdr:rowOff>
    </xdr:from>
    <xdr:to>
      <xdr:col>9</xdr:col>
      <xdr:colOff>16442</xdr:colOff>
      <xdr:row>11</xdr:row>
      <xdr:rowOff>55684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8DA1FEA-AC17-FBD4-0505-38A43997C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30" b="29013"/>
        <a:stretch/>
      </xdr:blipFill>
      <xdr:spPr>
        <a:xfrm>
          <a:off x="5243354" y="154743"/>
          <a:ext cx="4578011" cy="2571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3937-948B-4168-B042-4FE75A0D73C2}">
  <sheetPr>
    <pageSetUpPr fitToPage="1"/>
  </sheetPr>
  <dimension ref="B1:AMN143"/>
  <sheetViews>
    <sheetView showGridLines="0" tabSelected="1" topLeftCell="A55" zoomScale="55" zoomScaleNormal="100" workbookViewId="0">
      <selection activeCell="I14" sqref="I14:I71"/>
    </sheetView>
  </sheetViews>
  <sheetFormatPr baseColWidth="10" defaultColWidth="10.44140625" defaultRowHeight="13.2"/>
  <cols>
    <col min="1" max="1" width="8" style="4" customWidth="1"/>
    <col min="2" max="2" width="38.6640625" style="3" customWidth="1"/>
    <col min="3" max="3" width="10.109375" style="3" bestFit="1" customWidth="1"/>
    <col min="4" max="4" width="17.44140625" style="3" bestFit="1" customWidth="1"/>
    <col min="5" max="5" width="10.6640625" style="3" customWidth="1"/>
    <col min="6" max="6" width="18.44140625" style="3" bestFit="1" customWidth="1"/>
    <col min="7" max="7" width="18.109375" style="3" customWidth="1"/>
    <col min="8" max="8" width="16.44140625" style="3" customWidth="1"/>
    <col min="9" max="9" width="9.109375" style="3" customWidth="1"/>
    <col min="10" max="10" width="15.33203125" style="3" customWidth="1"/>
    <col min="11" max="11" width="9.44140625" style="3" customWidth="1"/>
    <col min="12" max="12" width="14.33203125" style="3" bestFit="1" customWidth="1"/>
    <col min="13" max="13" width="13" style="3" customWidth="1"/>
    <col min="14" max="14" width="19.109375" style="3" customWidth="1"/>
    <col min="15" max="15" width="16.33203125" style="3" customWidth="1"/>
    <col min="16" max="16" width="17.44140625" style="3" customWidth="1"/>
    <col min="17" max="17" width="12.109375" style="3" customWidth="1"/>
    <col min="18" max="18" width="10.6640625" style="3" customWidth="1"/>
    <col min="19" max="19" width="10.88671875" style="3" customWidth="1"/>
    <col min="20" max="20" width="12.33203125" style="3" customWidth="1"/>
    <col min="21" max="29" width="7.44140625" style="3" customWidth="1"/>
    <col min="30" max="1028" width="10.44140625" style="3"/>
    <col min="1029" max="16384" width="10.44140625" style="4"/>
  </cols>
  <sheetData>
    <row r="1" spans="2:31" s="3" customFormat="1" ht="79.5" customHeight="1">
      <c r="B1" s="24"/>
      <c r="C1" s="24"/>
      <c r="D1" s="24"/>
      <c r="E1" s="25"/>
      <c r="F1" s="25"/>
      <c r="G1" s="25"/>
      <c r="H1" s="25"/>
      <c r="I1" s="25"/>
      <c r="M1" s="25"/>
      <c r="N1" s="25"/>
      <c r="O1" s="25"/>
      <c r="P1" s="25"/>
      <c r="Q1" s="25"/>
      <c r="R1" s="25"/>
    </row>
    <row r="2" spans="2:31" s="3" customFormat="1" ht="13.35" customHeight="1" thickBot="1">
      <c r="C2" s="24"/>
      <c r="D2" s="24"/>
      <c r="F2" s="25"/>
      <c r="J2" s="80">
        <v>2024</v>
      </c>
      <c r="K2" s="80"/>
      <c r="L2" s="80"/>
      <c r="O2" s="26"/>
      <c r="P2" s="26"/>
      <c r="Q2" s="26"/>
      <c r="R2" s="26"/>
      <c r="T2" s="4"/>
    </row>
    <row r="3" spans="2:31" s="3" customFormat="1" ht="13.8" thickBot="1">
      <c r="B3" s="31" t="s">
        <v>0</v>
      </c>
      <c r="C3" s="81" t="s">
        <v>71</v>
      </c>
      <c r="D3" s="82"/>
      <c r="F3" s="25"/>
      <c r="J3" s="80"/>
      <c r="K3" s="80"/>
      <c r="L3" s="80"/>
      <c r="N3" s="31" t="s">
        <v>1</v>
      </c>
      <c r="O3" s="81"/>
      <c r="P3" s="82"/>
      <c r="Q3" s="26"/>
      <c r="R3" s="26"/>
      <c r="T3" s="4"/>
    </row>
    <row r="4" spans="2:31" s="3" customFormat="1" ht="13.8" thickBot="1">
      <c r="B4" s="31" t="s">
        <v>2</v>
      </c>
      <c r="C4" s="81" t="s">
        <v>3</v>
      </c>
      <c r="D4" s="82"/>
      <c r="E4" s="25"/>
      <c r="F4" s="25"/>
      <c r="J4" s="80"/>
      <c r="K4" s="80"/>
      <c r="L4" s="80"/>
      <c r="N4" s="31" t="s">
        <v>4</v>
      </c>
      <c r="O4" s="81" t="s">
        <v>5</v>
      </c>
      <c r="P4" s="82"/>
      <c r="Q4" s="26"/>
      <c r="R4" s="26"/>
      <c r="T4" s="4"/>
    </row>
    <row r="5" spans="2:31" s="3" customFormat="1" ht="12.6" thickBot="1">
      <c r="B5" s="26"/>
      <c r="C5" s="81"/>
      <c r="D5" s="82"/>
      <c r="F5" s="25"/>
      <c r="J5" s="80"/>
      <c r="K5" s="80"/>
      <c r="L5" s="80"/>
      <c r="N5" s="26"/>
      <c r="O5" s="26"/>
      <c r="P5" s="26"/>
      <c r="Q5" s="26"/>
      <c r="R5" s="26"/>
    </row>
    <row r="6" spans="2:31" s="3" customFormat="1" ht="14.1" customHeight="1" thickBot="1">
      <c r="B6" s="31" t="s">
        <v>6</v>
      </c>
      <c r="C6" s="81">
        <v>2000</v>
      </c>
      <c r="D6" s="82"/>
      <c r="F6" s="25"/>
      <c r="J6" s="80"/>
      <c r="K6" s="80"/>
      <c r="L6" s="80"/>
      <c r="N6" s="31" t="s">
        <v>7</v>
      </c>
      <c r="O6" s="83" t="s">
        <v>8</v>
      </c>
      <c r="P6" s="84"/>
      <c r="Q6" s="26"/>
      <c r="R6" s="26"/>
    </row>
    <row r="7" spans="2:31" s="3" customFormat="1" ht="14.1" customHeight="1" thickBot="1">
      <c r="B7" s="31" t="s">
        <v>9</v>
      </c>
      <c r="C7" s="81" t="s">
        <v>10</v>
      </c>
      <c r="D7" s="82"/>
      <c r="F7" s="25"/>
      <c r="J7" s="80"/>
      <c r="K7" s="80"/>
      <c r="L7" s="80"/>
      <c r="N7" s="26"/>
      <c r="O7" s="26"/>
      <c r="P7" s="26"/>
      <c r="Q7" s="26"/>
      <c r="R7" s="26"/>
    </row>
    <row r="8" spans="2:31" s="3" customFormat="1" ht="12.6" thickBot="1">
      <c r="B8" s="26"/>
      <c r="C8" s="26"/>
      <c r="D8" s="26"/>
      <c r="F8" s="25"/>
      <c r="N8" s="26"/>
      <c r="O8" s="26"/>
      <c r="P8" s="26"/>
      <c r="Q8" s="26"/>
      <c r="R8" s="26"/>
    </row>
    <row r="9" spans="2:31" s="3" customFormat="1" ht="14.1" customHeight="1" thickBot="1">
      <c r="B9" s="31" t="s">
        <v>11</v>
      </c>
      <c r="C9" s="81" t="s">
        <v>72</v>
      </c>
      <c r="D9" s="82"/>
      <c r="F9" s="25"/>
      <c r="J9" s="26"/>
      <c r="K9" s="26"/>
      <c r="L9" s="26"/>
      <c r="N9" s="85" t="s">
        <v>12</v>
      </c>
      <c r="O9" s="81" t="s">
        <v>13</v>
      </c>
      <c r="P9" s="82"/>
      <c r="Q9" s="26"/>
      <c r="R9" s="26"/>
    </row>
    <row r="10" spans="2:31" s="3" customFormat="1" ht="12.6" thickBot="1">
      <c r="B10" s="31" t="s">
        <v>14</v>
      </c>
      <c r="C10" s="81" t="s">
        <v>15</v>
      </c>
      <c r="D10" s="82"/>
      <c r="F10" s="25"/>
      <c r="J10" s="26"/>
      <c r="K10" s="26"/>
      <c r="L10" s="26"/>
      <c r="N10" s="86"/>
      <c r="O10" s="81" t="s">
        <v>16</v>
      </c>
      <c r="P10" s="82"/>
      <c r="Q10" s="26"/>
      <c r="R10" s="26"/>
    </row>
    <row r="11" spans="2:31" s="3" customFormat="1" ht="13.8">
      <c r="N11" s="1"/>
      <c r="O11" s="1"/>
      <c r="P11" s="1"/>
      <c r="Q11" s="1"/>
      <c r="R11" s="1"/>
    </row>
    <row r="12" spans="2:31" s="3" customFormat="1" ht="13.8">
      <c r="N12" s="1"/>
      <c r="O12" s="1"/>
      <c r="P12" s="1"/>
      <c r="Q12" s="1"/>
      <c r="R12" s="1"/>
    </row>
    <row r="13" spans="2:31" s="3" customFormat="1" ht="14.4" thickBot="1">
      <c r="N13" s="1"/>
      <c r="O13" s="1"/>
      <c r="P13" s="1"/>
      <c r="Q13" s="1"/>
      <c r="R13" s="1"/>
    </row>
    <row r="14" spans="2:31" s="3" customFormat="1" ht="16.8" thickBot="1">
      <c r="B14" s="76" t="s">
        <v>17</v>
      </c>
      <c r="C14" s="77"/>
      <c r="D14" s="77"/>
      <c r="E14" s="77"/>
      <c r="F14" s="77"/>
      <c r="G14" s="77"/>
      <c r="H14" s="78"/>
      <c r="I14" s="4"/>
      <c r="J14" s="76" t="s">
        <v>18</v>
      </c>
      <c r="K14" s="77"/>
      <c r="L14" s="77"/>
      <c r="M14" s="77"/>
      <c r="N14" s="77"/>
      <c r="O14" s="77"/>
      <c r="P14" s="77"/>
    </row>
    <row r="15" spans="2:31" s="5" customFormat="1" ht="13.8" thickBot="1">
      <c r="B15" s="39" t="s">
        <v>19</v>
      </c>
      <c r="C15" s="6">
        <v>30</v>
      </c>
      <c r="D15" s="3"/>
      <c r="E15" s="3"/>
      <c r="F15" s="3"/>
      <c r="G15" s="3"/>
      <c r="H15" s="3"/>
      <c r="I15" s="4"/>
      <c r="M15" s="7"/>
      <c r="N15" s="4"/>
      <c r="O15" s="4"/>
      <c r="P15" s="4"/>
      <c r="Q15" s="4"/>
      <c r="R15" s="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s="5" customFormat="1" ht="16.350000000000001" customHeight="1" thickBot="1">
      <c r="B16" s="23"/>
      <c r="C16" s="23" t="s">
        <v>20</v>
      </c>
      <c r="D16" s="23" t="s">
        <v>21</v>
      </c>
      <c r="E16" s="23" t="s">
        <v>22</v>
      </c>
      <c r="F16" s="23" t="s">
        <v>23</v>
      </c>
      <c r="G16" s="23" t="s">
        <v>24</v>
      </c>
      <c r="H16" s="23" t="s">
        <v>25</v>
      </c>
      <c r="I16" s="4"/>
      <c r="J16" s="23"/>
      <c r="K16" s="23" t="s">
        <v>20</v>
      </c>
      <c r="L16" s="23" t="s">
        <v>21</v>
      </c>
      <c r="M16" s="23" t="s">
        <v>22</v>
      </c>
      <c r="N16" s="23" t="s">
        <v>23</v>
      </c>
      <c r="O16" s="23" t="s">
        <v>24</v>
      </c>
      <c r="P16" s="23" t="s">
        <v>25</v>
      </c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s="5" customFormat="1" ht="16.350000000000001" customHeight="1" thickBot="1">
      <c r="B17" s="65" t="s">
        <v>26</v>
      </c>
      <c r="C17" s="66"/>
      <c r="D17" s="66"/>
      <c r="E17" s="66"/>
      <c r="F17" s="66"/>
      <c r="G17" s="66"/>
      <c r="H17" s="67"/>
      <c r="I17" s="4"/>
      <c r="J17" s="65" t="s">
        <v>27</v>
      </c>
      <c r="K17" s="66"/>
      <c r="L17" s="66"/>
      <c r="M17" s="66"/>
      <c r="N17" s="66"/>
      <c r="O17" s="66"/>
      <c r="P17" s="67"/>
      <c r="Q17" s="4"/>
      <c r="R17" s="4"/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s="5" customFormat="1" ht="22.8">
      <c r="B18" s="39" t="s">
        <v>28</v>
      </c>
      <c r="C18" s="40">
        <v>1</v>
      </c>
      <c r="D18" s="42">
        <v>10000</v>
      </c>
      <c r="E18" s="50">
        <v>1.2</v>
      </c>
      <c r="F18" s="44">
        <v>12000</v>
      </c>
      <c r="G18" s="45">
        <f>C18*D18</f>
        <v>10000</v>
      </c>
      <c r="H18" s="45">
        <f>C18*F18</f>
        <v>12000</v>
      </c>
      <c r="I18" s="4"/>
      <c r="J18" s="39" t="s">
        <v>70</v>
      </c>
      <c r="K18" s="40">
        <v>1</v>
      </c>
      <c r="L18" s="42">
        <v>2285</v>
      </c>
      <c r="M18" s="43">
        <v>1</v>
      </c>
      <c r="N18" s="42">
        <v>2000</v>
      </c>
      <c r="O18" s="42">
        <f>L18*K18</f>
        <v>2285</v>
      </c>
      <c r="P18" s="42">
        <f>N18*K18</f>
        <v>2000</v>
      </c>
      <c r="Q18" s="4"/>
      <c r="R18" s="4"/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s="5" customFormat="1" ht="15.6" customHeight="1">
      <c r="B19" s="2" t="s">
        <v>29</v>
      </c>
      <c r="C19" s="6">
        <v>1</v>
      </c>
      <c r="D19" s="8">
        <f>F19*E19</f>
        <v>80</v>
      </c>
      <c r="E19" s="34">
        <v>1</v>
      </c>
      <c r="F19" s="8">
        <v>80</v>
      </c>
      <c r="G19" s="9">
        <f>C19*D19</f>
        <v>80</v>
      </c>
      <c r="H19" s="9">
        <f>C19*F19</f>
        <v>80</v>
      </c>
      <c r="I19" s="4"/>
      <c r="J19" s="39" t="s">
        <v>30</v>
      </c>
      <c r="K19" s="6">
        <v>1</v>
      </c>
      <c r="L19" s="12">
        <v>10470.44</v>
      </c>
      <c r="M19" s="33">
        <v>1</v>
      </c>
      <c r="N19" s="12">
        <v>10000</v>
      </c>
      <c r="O19" s="12">
        <f>L19*K19</f>
        <v>10470.44</v>
      </c>
      <c r="P19" s="12">
        <v>10000</v>
      </c>
      <c r="Q19" s="4"/>
      <c r="R19" s="4"/>
      <c r="S19" s="4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s="5" customFormat="1" ht="13.8" thickBot="1">
      <c r="B20" s="10"/>
      <c r="C20" s="11"/>
      <c r="D20" s="12"/>
      <c r="E20" s="37"/>
      <c r="F20" s="12"/>
      <c r="G20" s="13"/>
      <c r="H20" s="13"/>
      <c r="I20" s="4"/>
      <c r="J20" s="16"/>
      <c r="K20" s="11"/>
      <c r="L20" s="11"/>
      <c r="M20" s="32"/>
      <c r="N20" s="12"/>
      <c r="O20" s="12"/>
      <c r="P20" s="1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s="5" customFormat="1" ht="15.6" thickBot="1">
      <c r="B21" s="68" t="s">
        <v>31</v>
      </c>
      <c r="C21" s="69"/>
      <c r="D21" s="69"/>
      <c r="E21" s="69"/>
      <c r="F21" s="69"/>
      <c r="G21" s="22">
        <f>SUM(G18:G20)</f>
        <v>10080</v>
      </c>
      <c r="H21" s="22">
        <f>SUM(H18:H20)</f>
        <v>12080</v>
      </c>
      <c r="I21" s="4"/>
      <c r="J21" s="70" t="s">
        <v>31</v>
      </c>
      <c r="K21" s="71"/>
      <c r="L21" s="71"/>
      <c r="M21" s="71"/>
      <c r="N21" s="72"/>
      <c r="O21" s="22">
        <f>SUM(O18:O19)</f>
        <v>12755.44</v>
      </c>
      <c r="P21" s="22">
        <f>SUM(P18:P19)</f>
        <v>12000</v>
      </c>
      <c r="Q21" s="4"/>
      <c r="R21" s="4"/>
      <c r="S21" s="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s="5" customFormat="1" ht="13.8" thickBot="1">
      <c r="B22" s="61"/>
      <c r="C22" s="61"/>
      <c r="D22" s="61"/>
      <c r="E22" s="61"/>
      <c r="F22" s="61"/>
      <c r="G22" s="61"/>
      <c r="H22" s="15"/>
      <c r="I22" s="4"/>
      <c r="J22" s="14"/>
      <c r="K22" s="14"/>
      <c r="L22" s="14"/>
      <c r="M22" s="14"/>
      <c r="N22" s="20"/>
      <c r="O22" s="56"/>
      <c r="P22" s="56"/>
      <c r="Q22" s="4"/>
      <c r="R22" s="4"/>
      <c r="S22" s="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s="5" customFormat="1" ht="16.8" thickBot="1">
      <c r="B23" s="62" t="s">
        <v>32</v>
      </c>
      <c r="C23" s="63"/>
      <c r="D23" s="63"/>
      <c r="E23" s="63"/>
      <c r="F23" s="63"/>
      <c r="G23" s="63"/>
      <c r="H23" s="64"/>
      <c r="I23" s="4"/>
      <c r="J23" s="62" t="s">
        <v>33</v>
      </c>
      <c r="K23" s="63"/>
      <c r="L23" s="63"/>
      <c r="M23" s="63"/>
      <c r="N23" s="63"/>
      <c r="O23" s="63"/>
      <c r="P23" s="64"/>
      <c r="Q23" s="4"/>
      <c r="R23" s="4"/>
      <c r="S23" s="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s="3" customFormat="1">
      <c r="B24" s="39" t="s">
        <v>67</v>
      </c>
      <c r="C24" s="40">
        <v>2</v>
      </c>
      <c r="D24" s="42">
        <v>600</v>
      </c>
      <c r="E24" s="46">
        <v>1</v>
      </c>
      <c r="F24" s="42">
        <f>D24*E24</f>
        <v>600</v>
      </c>
      <c r="G24" s="47">
        <f>C24*D24</f>
        <v>1200</v>
      </c>
      <c r="H24" s="47">
        <f>C24*F24</f>
        <v>1200</v>
      </c>
      <c r="I24" s="4"/>
      <c r="J24" s="39" t="s">
        <v>34</v>
      </c>
      <c r="K24" s="40">
        <v>1</v>
      </c>
      <c r="L24" s="42">
        <v>5500</v>
      </c>
      <c r="M24" s="50">
        <v>1</v>
      </c>
      <c r="N24" s="42">
        <v>5500</v>
      </c>
      <c r="O24" s="42">
        <v>5500</v>
      </c>
      <c r="P24" s="42">
        <f>K24*N24</f>
        <v>5500</v>
      </c>
      <c r="Q24" s="4"/>
      <c r="R24" s="4"/>
      <c r="S24" s="4"/>
    </row>
    <row r="25" spans="2:31" s="3" customFormat="1">
      <c r="B25" s="39" t="s">
        <v>64</v>
      </c>
      <c r="C25" s="6">
        <v>1</v>
      </c>
      <c r="D25" s="12">
        <f>F25/E25</f>
        <v>720</v>
      </c>
      <c r="E25" s="34">
        <v>1</v>
      </c>
      <c r="F25" s="12">
        <v>720</v>
      </c>
      <c r="G25" s="13">
        <f t="shared" ref="G25:G27" si="0">C25*D25</f>
        <v>720</v>
      </c>
      <c r="H25" s="13">
        <f t="shared" ref="H25:H27" si="1">C25*F25</f>
        <v>720</v>
      </c>
      <c r="I25" s="4"/>
      <c r="J25" s="39" t="s">
        <v>69</v>
      </c>
      <c r="K25" s="6">
        <v>1</v>
      </c>
      <c r="L25" s="12">
        <v>2500</v>
      </c>
      <c r="M25" s="49">
        <v>1</v>
      </c>
      <c r="N25" s="12">
        <v>2500</v>
      </c>
      <c r="O25" s="12">
        <v>2500</v>
      </c>
      <c r="P25" s="12">
        <f>K25*N25</f>
        <v>2500</v>
      </c>
      <c r="Q25" s="4"/>
      <c r="R25" s="4"/>
      <c r="S25" s="4"/>
    </row>
    <row r="26" spans="2:31" s="3" customFormat="1" ht="15">
      <c r="B26" s="39" t="s">
        <v>66</v>
      </c>
      <c r="C26" s="6">
        <v>1</v>
      </c>
      <c r="D26" s="12">
        <v>400</v>
      </c>
      <c r="E26" s="35">
        <v>1</v>
      </c>
      <c r="F26" s="12">
        <v>400</v>
      </c>
      <c r="G26" s="13">
        <f t="shared" si="0"/>
        <v>400</v>
      </c>
      <c r="H26" s="13">
        <f t="shared" si="1"/>
        <v>400</v>
      </c>
      <c r="I26" s="4"/>
      <c r="J26" s="70" t="s">
        <v>31</v>
      </c>
      <c r="K26" s="71"/>
      <c r="L26" s="71"/>
      <c r="M26" s="71"/>
      <c r="N26" s="72"/>
      <c r="O26" s="22">
        <f>SUM(O24:O25)</f>
        <v>8000</v>
      </c>
      <c r="P26" s="22">
        <f>SUM(P24:P25)</f>
        <v>8000</v>
      </c>
      <c r="Q26" s="4"/>
      <c r="R26" s="4"/>
      <c r="S26" s="4"/>
    </row>
    <row r="27" spans="2:31" s="3" customFormat="1" ht="13.8" thickBot="1">
      <c r="B27" s="52" t="s">
        <v>65</v>
      </c>
      <c r="C27" s="6">
        <v>1</v>
      </c>
      <c r="D27" s="12">
        <v>500</v>
      </c>
      <c r="E27" s="35">
        <v>1.2</v>
      </c>
      <c r="F27" s="12">
        <f>D27*E27</f>
        <v>600</v>
      </c>
      <c r="G27" s="13">
        <f t="shared" si="0"/>
        <v>500</v>
      </c>
      <c r="H27" s="13">
        <f t="shared" si="1"/>
        <v>600</v>
      </c>
      <c r="I27" s="4"/>
      <c r="Q27" s="4"/>
      <c r="R27" s="4"/>
      <c r="S27" s="4"/>
    </row>
    <row r="28" spans="2:31" s="3" customFormat="1" ht="16.8" thickBot="1">
      <c r="B28" s="39" t="s">
        <v>35</v>
      </c>
      <c r="C28" s="40">
        <v>1</v>
      </c>
      <c r="D28" s="12">
        <f>F28/1.2</f>
        <v>1474.2</v>
      </c>
      <c r="E28" s="48">
        <v>1.2</v>
      </c>
      <c r="F28" s="42">
        <f>1289.04+480</f>
        <v>1769.04</v>
      </c>
      <c r="G28" s="47">
        <v>1474.2</v>
      </c>
      <c r="H28" s="47">
        <f>C28*F28</f>
        <v>1769.04</v>
      </c>
      <c r="I28" s="4"/>
      <c r="J28" s="62" t="s">
        <v>36</v>
      </c>
      <c r="K28" s="63"/>
      <c r="L28" s="63"/>
      <c r="M28" s="63"/>
      <c r="N28" s="63"/>
      <c r="O28" s="63"/>
      <c r="P28" s="64"/>
      <c r="Q28" s="4"/>
      <c r="R28" s="4"/>
      <c r="S28" s="4"/>
    </row>
    <row r="29" spans="2:31" s="3" customFormat="1">
      <c r="B29" s="53" t="s">
        <v>68</v>
      </c>
      <c r="C29" s="6">
        <v>1</v>
      </c>
      <c r="D29" s="3">
        <v>500</v>
      </c>
      <c r="E29" s="35">
        <v>1</v>
      </c>
      <c r="F29" s="12">
        <v>600</v>
      </c>
      <c r="G29" s="13">
        <v>500</v>
      </c>
      <c r="H29" s="13">
        <f t="shared" ref="H29" si="2">C29*F29</f>
        <v>600</v>
      </c>
      <c r="I29" s="4"/>
      <c r="J29" s="39" t="s">
        <v>37</v>
      </c>
      <c r="K29" s="40">
        <v>1</v>
      </c>
      <c r="L29" s="41">
        <f>N29/M29</f>
        <v>6000</v>
      </c>
      <c r="M29" s="50">
        <v>1.2</v>
      </c>
      <c r="N29" s="41">
        <f>O29*1.2</f>
        <v>7200</v>
      </c>
      <c r="O29" s="41">
        <v>6000</v>
      </c>
      <c r="P29" s="41">
        <f>N29*K29</f>
        <v>7200</v>
      </c>
      <c r="Q29" s="4"/>
      <c r="R29" s="4"/>
      <c r="S29" s="4"/>
    </row>
    <row r="30" spans="2:31" s="3" customFormat="1" ht="13.8" thickBot="1">
      <c r="B30" s="16"/>
      <c r="C30" s="11"/>
      <c r="D30" s="12"/>
      <c r="E30" s="32"/>
      <c r="F30" s="12"/>
      <c r="G30" s="13"/>
      <c r="H30" s="13"/>
      <c r="I30" s="4"/>
      <c r="J30" s="2" t="s">
        <v>38</v>
      </c>
      <c r="K30" s="6">
        <v>1</v>
      </c>
      <c r="L30" s="11">
        <f>N30/M30</f>
        <v>10000</v>
      </c>
      <c r="M30" s="50">
        <v>1.2</v>
      </c>
      <c r="N30" s="41">
        <f>O30*1.2</f>
        <v>12000</v>
      </c>
      <c r="O30" s="41">
        <v>10000</v>
      </c>
      <c r="P30" s="41">
        <f>N30*K30</f>
        <v>12000</v>
      </c>
      <c r="R30" s="3">
        <f>N29+N30</f>
        <v>19200</v>
      </c>
      <c r="S30" s="3">
        <f>R30+R31</f>
        <v>22200</v>
      </c>
    </row>
    <row r="31" spans="2:31" s="3" customFormat="1" ht="15.6" thickBot="1">
      <c r="B31" s="68" t="s">
        <v>31</v>
      </c>
      <c r="C31" s="69"/>
      <c r="D31" s="69"/>
      <c r="E31" s="69"/>
      <c r="F31" s="79"/>
      <c r="G31" s="22">
        <f>SUM(G24:G30)</f>
        <v>4794.2</v>
      </c>
      <c r="H31" s="22">
        <f>SUM(H24:H30)</f>
        <v>5289.04</v>
      </c>
      <c r="I31" s="4"/>
      <c r="J31" s="39" t="s">
        <v>39</v>
      </c>
      <c r="K31" s="11">
        <v>1</v>
      </c>
      <c r="L31" s="11">
        <f>N31/M31</f>
        <v>1250</v>
      </c>
      <c r="M31" s="50">
        <v>1.2</v>
      </c>
      <c r="N31" s="11">
        <v>1500</v>
      </c>
      <c r="O31" s="41">
        <f t="shared" ref="O31:O32" si="3">K31*L31</f>
        <v>1250</v>
      </c>
      <c r="P31" s="41">
        <f t="shared" ref="P31:P32" si="4">N31*K31</f>
        <v>1500</v>
      </c>
      <c r="Q31" s="4"/>
      <c r="R31" s="57">
        <f>N31+N32</f>
        <v>3000</v>
      </c>
      <c r="S31" s="4"/>
    </row>
    <row r="32" spans="2:31" s="3" customFormat="1">
      <c r="B32" s="17"/>
      <c r="C32" s="17"/>
      <c r="D32" s="17"/>
      <c r="E32" s="17"/>
      <c r="F32" s="17"/>
      <c r="G32" s="17"/>
      <c r="I32" s="4"/>
      <c r="J32" s="39" t="s">
        <v>40</v>
      </c>
      <c r="K32" s="11">
        <v>1</v>
      </c>
      <c r="L32" s="11">
        <f>N32/M32</f>
        <v>1250</v>
      </c>
      <c r="M32" s="50">
        <v>1.2</v>
      </c>
      <c r="N32" s="11">
        <v>1500</v>
      </c>
      <c r="O32" s="41">
        <f t="shared" si="3"/>
        <v>1250</v>
      </c>
      <c r="P32" s="41">
        <f t="shared" si="4"/>
        <v>1500</v>
      </c>
      <c r="Q32" s="4"/>
      <c r="R32" s="4"/>
      <c r="S32" s="4"/>
    </row>
    <row r="33" spans="2:30" s="3" customFormat="1" ht="15">
      <c r="B33" s="17"/>
      <c r="C33" s="17"/>
      <c r="D33" s="17"/>
      <c r="E33" s="17"/>
      <c r="F33" s="17"/>
      <c r="G33" s="17"/>
      <c r="I33" s="4"/>
      <c r="J33" s="70" t="s">
        <v>31</v>
      </c>
      <c r="K33" s="71"/>
      <c r="L33" s="71"/>
      <c r="M33" s="71"/>
      <c r="N33" s="72"/>
      <c r="O33" s="22">
        <f>SUM(O29:O32)</f>
        <v>18500</v>
      </c>
      <c r="P33" s="22">
        <f>SUM(P29:P32)</f>
        <v>22200</v>
      </c>
      <c r="Q33" s="4"/>
      <c r="R33" s="4"/>
      <c r="S33" s="4"/>
    </row>
    <row r="34" spans="2:30" s="3" customFormat="1" ht="16.2">
      <c r="B34" s="62" t="s">
        <v>41</v>
      </c>
      <c r="C34" s="63"/>
      <c r="D34" s="63"/>
      <c r="E34" s="63"/>
      <c r="F34" s="63"/>
      <c r="G34" s="63"/>
      <c r="H34" s="64"/>
      <c r="I34" s="4"/>
      <c r="Q34" s="4"/>
      <c r="R34" s="4"/>
      <c r="S34" s="4"/>
    </row>
    <row r="35" spans="2:30" s="3" customFormat="1" ht="16.2">
      <c r="B35" s="54" t="s">
        <v>42</v>
      </c>
      <c r="C35" s="6">
        <v>1</v>
      </c>
      <c r="D35" s="12">
        <v>100</v>
      </c>
      <c r="E35" s="35">
        <v>1</v>
      </c>
      <c r="F35" s="12">
        <f t="shared" ref="F35:F36" si="5">D35*E35</f>
        <v>100</v>
      </c>
      <c r="G35" s="13">
        <f>C35*D35</f>
        <v>100</v>
      </c>
      <c r="H35" s="13">
        <f t="shared" ref="H35:H36" si="6">C35*F35</f>
        <v>100</v>
      </c>
      <c r="I35" s="4"/>
      <c r="J35" s="76" t="s">
        <v>43</v>
      </c>
      <c r="K35" s="77"/>
      <c r="L35" s="77"/>
      <c r="M35" s="77"/>
      <c r="N35" s="77"/>
      <c r="O35" s="21">
        <f>SUM(O21+O26+O33)</f>
        <v>39255.440000000002</v>
      </c>
      <c r="P35" s="21">
        <f>SUM(P21+P26+P33)</f>
        <v>42200</v>
      </c>
      <c r="Q35" s="4"/>
      <c r="R35" s="4"/>
      <c r="S35" s="4"/>
    </row>
    <row r="36" spans="2:30" s="3" customFormat="1">
      <c r="B36" s="54" t="s">
        <v>44</v>
      </c>
      <c r="C36" s="6">
        <v>1</v>
      </c>
      <c r="D36" s="12">
        <v>200</v>
      </c>
      <c r="E36" s="32">
        <v>1.2</v>
      </c>
      <c r="F36" s="12">
        <f t="shared" si="5"/>
        <v>240</v>
      </c>
      <c r="G36" s="13">
        <f>C36*D36</f>
        <v>200</v>
      </c>
      <c r="H36" s="13">
        <f t="shared" si="6"/>
        <v>240</v>
      </c>
      <c r="I36" s="4"/>
    </row>
    <row r="37" spans="2:30" s="3" customFormat="1" ht="16.2">
      <c r="B37" s="18" t="s">
        <v>45</v>
      </c>
      <c r="C37" s="6">
        <v>1</v>
      </c>
      <c r="D37" s="12">
        <f>F37/E37</f>
        <v>400</v>
      </c>
      <c r="E37" s="32">
        <v>1.2</v>
      </c>
      <c r="F37" s="12">
        <v>480</v>
      </c>
      <c r="G37" s="13">
        <f>C37*D37</f>
        <v>400</v>
      </c>
      <c r="H37" s="13">
        <f>F37*C37</f>
        <v>480</v>
      </c>
      <c r="I37" s="4"/>
      <c r="J37" s="62" t="s">
        <v>73</v>
      </c>
      <c r="K37" s="63"/>
      <c r="L37" s="63"/>
      <c r="M37" s="63"/>
      <c r="N37" s="63"/>
      <c r="O37" s="38"/>
      <c r="P37" s="38"/>
    </row>
    <row r="38" spans="2:30" s="3" customFormat="1">
      <c r="B38" s="54" t="s">
        <v>46</v>
      </c>
      <c r="C38" s="6">
        <v>1</v>
      </c>
      <c r="D38" s="12">
        <v>360</v>
      </c>
      <c r="E38" s="35">
        <v>1</v>
      </c>
      <c r="F38" s="12">
        <f>D38*E38</f>
        <v>360</v>
      </c>
      <c r="G38" s="13">
        <f>C38*D38</f>
        <v>360</v>
      </c>
      <c r="H38" s="13">
        <f>C38*F38</f>
        <v>360</v>
      </c>
      <c r="I38" s="4"/>
    </row>
    <row r="39" spans="2:30" s="3" customFormat="1" ht="13.8" thickBot="1">
      <c r="B39" s="10"/>
      <c r="C39" s="11"/>
      <c r="D39" s="11"/>
      <c r="E39" s="32"/>
      <c r="F39" s="11"/>
      <c r="G39" s="19"/>
      <c r="H39" s="19"/>
      <c r="I39" s="4"/>
    </row>
    <row r="40" spans="2:30" s="3" customFormat="1" ht="15.6" thickBot="1">
      <c r="B40" s="68" t="s">
        <v>31</v>
      </c>
      <c r="C40" s="69"/>
      <c r="D40" s="69"/>
      <c r="E40" s="69"/>
      <c r="F40" s="69"/>
      <c r="G40" s="22">
        <f>SUM(G35:G38)</f>
        <v>1060</v>
      </c>
      <c r="H40" s="22">
        <f>SUM(H35:H38)</f>
        <v>1180</v>
      </c>
      <c r="I40" s="4"/>
      <c r="J40" s="4"/>
      <c r="K40" s="4"/>
    </row>
    <row r="41" spans="2:30" s="3" customFormat="1" ht="13.8" thickBot="1">
      <c r="B41" s="61"/>
      <c r="C41" s="61"/>
      <c r="D41" s="61"/>
      <c r="E41" s="61"/>
      <c r="F41" s="61"/>
      <c r="G41" s="61"/>
      <c r="H41" s="15"/>
      <c r="I41" s="4"/>
      <c r="J41" s="4"/>
      <c r="K41" s="4"/>
    </row>
    <row r="42" spans="2:30" s="3" customFormat="1" ht="16.2">
      <c r="B42" s="62" t="s">
        <v>47</v>
      </c>
      <c r="C42" s="63"/>
      <c r="D42" s="63"/>
      <c r="E42" s="63"/>
      <c r="F42" s="63"/>
      <c r="G42" s="63"/>
      <c r="H42" s="64"/>
      <c r="I42" s="4"/>
    </row>
    <row r="43" spans="2:30" s="3" customFormat="1">
      <c r="B43" s="18" t="s">
        <v>85</v>
      </c>
      <c r="C43" s="6">
        <v>100</v>
      </c>
      <c r="D43" s="42">
        <v>6</v>
      </c>
      <c r="E43" s="48">
        <v>1.2</v>
      </c>
      <c r="F43" s="42">
        <f>D43*E43</f>
        <v>7.1999999999999993</v>
      </c>
      <c r="G43" s="13">
        <f>C43*D43</f>
        <v>600</v>
      </c>
      <c r="H43" s="13">
        <f>C43*F43</f>
        <v>719.99999999999989</v>
      </c>
      <c r="I43" s="4"/>
      <c r="U43" s="4"/>
      <c r="V43" s="4"/>
      <c r="W43" s="4"/>
      <c r="AD43" s="4"/>
    </row>
    <row r="44" spans="2:30" s="3" customFormat="1">
      <c r="B44" s="18" t="s">
        <v>48</v>
      </c>
      <c r="C44" s="6">
        <v>1</v>
      </c>
      <c r="D44" s="12">
        <f t="shared" ref="D44" si="7">F44/E44</f>
        <v>370</v>
      </c>
      <c r="E44" s="35">
        <v>1</v>
      </c>
      <c r="F44" s="12">
        <v>370</v>
      </c>
      <c r="G44" s="13">
        <f>C44*D44</f>
        <v>370</v>
      </c>
      <c r="H44" s="13">
        <f>C44*F44</f>
        <v>370</v>
      </c>
      <c r="I44" s="4"/>
      <c r="U44" s="4"/>
      <c r="V44" s="4"/>
      <c r="W44" s="4"/>
      <c r="AD44" s="4"/>
    </row>
    <row r="45" spans="2:30" s="3" customFormat="1">
      <c r="B45" s="18" t="s">
        <v>49</v>
      </c>
      <c r="C45" s="6">
        <v>2</v>
      </c>
      <c r="D45" s="12">
        <v>50</v>
      </c>
      <c r="E45" s="35">
        <v>1</v>
      </c>
      <c r="F45" s="12">
        <v>100</v>
      </c>
      <c r="G45" s="13">
        <f t="shared" ref="G45:G46" si="8">C45*D45</f>
        <v>100</v>
      </c>
      <c r="H45" s="13">
        <f t="shared" ref="H45:H46" si="9">C45*F45</f>
        <v>200</v>
      </c>
      <c r="I45" s="4"/>
      <c r="M45" s="3" t="s">
        <v>50</v>
      </c>
      <c r="U45" s="4"/>
      <c r="V45" s="4"/>
      <c r="W45" s="4"/>
      <c r="AD45" s="4"/>
    </row>
    <row r="46" spans="2:30" s="3" customFormat="1">
      <c r="B46" s="18" t="s">
        <v>51</v>
      </c>
      <c r="C46" s="6">
        <v>1</v>
      </c>
      <c r="D46" s="12">
        <v>300</v>
      </c>
      <c r="E46" s="32">
        <v>1.2</v>
      </c>
      <c r="F46" s="12">
        <f>D46*E46</f>
        <v>360</v>
      </c>
      <c r="G46" s="13">
        <f t="shared" si="8"/>
        <v>300</v>
      </c>
      <c r="H46" s="13">
        <f t="shared" si="9"/>
        <v>360</v>
      </c>
      <c r="I46" s="4"/>
      <c r="U46" s="4"/>
      <c r="V46" s="4"/>
      <c r="W46" s="4"/>
      <c r="AD46" s="4"/>
    </row>
    <row r="47" spans="2:30" s="3" customFormat="1">
      <c r="B47" s="18" t="s">
        <v>84</v>
      </c>
      <c r="C47" s="6">
        <v>200</v>
      </c>
      <c r="D47" s="12">
        <v>0.4</v>
      </c>
      <c r="E47" s="49">
        <v>1.2</v>
      </c>
      <c r="F47" s="12">
        <f>D47*E47</f>
        <v>0.48</v>
      </c>
      <c r="G47" s="13">
        <f>C47*D47</f>
        <v>80</v>
      </c>
      <c r="H47" s="13">
        <f>C47*F47</f>
        <v>96</v>
      </c>
      <c r="I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0" s="3" customFormat="1">
      <c r="B48" s="18" t="s">
        <v>86</v>
      </c>
      <c r="C48" s="6">
        <v>1000</v>
      </c>
      <c r="D48" s="12">
        <v>0.06</v>
      </c>
      <c r="E48" s="49">
        <v>1.2</v>
      </c>
      <c r="F48" s="12">
        <f t="shared" ref="F48:F51" si="10">D48*E48</f>
        <v>7.1999999999999995E-2</v>
      </c>
      <c r="G48" s="13">
        <f>C48*D48</f>
        <v>60</v>
      </c>
      <c r="H48" s="13">
        <f>C48*F48</f>
        <v>72</v>
      </c>
      <c r="I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s="3" customFormat="1">
      <c r="B49" s="18" t="s">
        <v>87</v>
      </c>
      <c r="C49" s="6">
        <v>200</v>
      </c>
      <c r="D49" s="12">
        <v>70.77</v>
      </c>
      <c r="E49" s="49">
        <v>1.2</v>
      </c>
      <c r="F49" s="12">
        <f>D49*E49</f>
        <v>84.923999999999992</v>
      </c>
      <c r="G49" s="13">
        <f>D49</f>
        <v>70.77</v>
      </c>
      <c r="H49" s="13">
        <f>F49</f>
        <v>84.923999999999992</v>
      </c>
      <c r="I49" s="4"/>
      <c r="V49" s="4"/>
      <c r="W49" s="4"/>
      <c r="X49" s="4"/>
      <c r="Y49" s="4"/>
      <c r="Z49" s="4"/>
      <c r="AA49" s="4"/>
      <c r="AB49" s="4"/>
      <c r="AC49" s="4"/>
      <c r="AD49" s="4"/>
    </row>
    <row r="50" spans="2:30" s="3" customFormat="1">
      <c r="B50" s="18" t="s">
        <v>52</v>
      </c>
      <c r="C50" s="6">
        <v>200</v>
      </c>
      <c r="D50" s="12">
        <v>0.1988</v>
      </c>
      <c r="E50" s="49">
        <v>1.2</v>
      </c>
      <c r="F50" s="12">
        <f t="shared" si="10"/>
        <v>0.23855999999999999</v>
      </c>
      <c r="G50" s="13">
        <f>C50*D50</f>
        <v>39.76</v>
      </c>
      <c r="H50" s="13">
        <f>C50*F50</f>
        <v>47.711999999999996</v>
      </c>
      <c r="I50" s="4"/>
      <c r="V50" s="4"/>
      <c r="W50" s="4"/>
      <c r="X50" s="4"/>
      <c r="Y50" s="4"/>
      <c r="Z50" s="4"/>
      <c r="AA50" s="4"/>
      <c r="AB50" s="4"/>
      <c r="AC50" s="4"/>
      <c r="AD50" s="4"/>
    </row>
    <row r="51" spans="2:30" s="3" customFormat="1">
      <c r="B51" s="28" t="s">
        <v>53</v>
      </c>
      <c r="C51" s="6">
        <v>1</v>
      </c>
      <c r="D51" s="29">
        <v>52.51</v>
      </c>
      <c r="E51" s="49">
        <v>1.2</v>
      </c>
      <c r="F51" s="12">
        <f t="shared" si="10"/>
        <v>63.011999999999993</v>
      </c>
      <c r="G51" s="13">
        <f>C51*D51</f>
        <v>52.51</v>
      </c>
      <c r="H51" s="13">
        <f>C51*F51</f>
        <v>63.011999999999993</v>
      </c>
      <c r="I51" s="4"/>
      <c r="V51" s="4"/>
      <c r="W51" s="4"/>
      <c r="X51" s="4"/>
      <c r="Y51" s="4"/>
      <c r="Z51" s="4"/>
      <c r="AA51" s="4"/>
      <c r="AB51" s="4"/>
      <c r="AC51" s="4"/>
      <c r="AD51" s="4"/>
    </row>
    <row r="52" spans="2:30" s="3" customFormat="1" ht="13.8" thickBot="1">
      <c r="B52" s="10"/>
      <c r="C52" s="10"/>
      <c r="D52" s="10"/>
      <c r="E52" s="36"/>
      <c r="F52" s="10"/>
      <c r="G52" s="13"/>
      <c r="H52" s="13"/>
      <c r="I52" s="4"/>
      <c r="V52" s="4"/>
      <c r="W52" s="4"/>
      <c r="X52" s="4"/>
      <c r="Y52" s="4"/>
      <c r="Z52" s="4"/>
      <c r="AA52" s="4"/>
      <c r="AB52" s="4"/>
      <c r="AC52" s="4"/>
      <c r="AD52" s="4"/>
    </row>
    <row r="53" spans="2:30" s="3" customFormat="1" ht="15.6" thickBot="1">
      <c r="B53" s="68" t="s">
        <v>31</v>
      </c>
      <c r="C53" s="69"/>
      <c r="D53" s="69"/>
      <c r="E53" s="69"/>
      <c r="F53" s="69"/>
      <c r="G53" s="22">
        <f>SUM(G43:G51)</f>
        <v>1673.04</v>
      </c>
      <c r="H53" s="22">
        <f>SUM(H43:H51)</f>
        <v>2013.6479999999999</v>
      </c>
      <c r="I53" s="4"/>
      <c r="V53" s="4"/>
      <c r="W53" s="4"/>
      <c r="X53" s="4"/>
      <c r="Y53" s="4"/>
      <c r="Z53" s="4"/>
      <c r="AA53" s="4"/>
      <c r="AB53" s="4"/>
      <c r="AC53" s="4"/>
      <c r="AD53" s="4"/>
    </row>
    <row r="54" spans="2:30" s="3" customFormat="1" ht="13.8" thickBot="1">
      <c r="B54" s="61"/>
      <c r="C54" s="61"/>
      <c r="D54" s="61"/>
      <c r="E54" s="61"/>
      <c r="F54" s="61"/>
      <c r="G54" s="61"/>
      <c r="I54" s="4"/>
      <c r="V54" s="4"/>
      <c r="W54" s="4"/>
      <c r="X54" s="4"/>
      <c r="Y54" s="4"/>
      <c r="Z54" s="4"/>
      <c r="AA54" s="4"/>
      <c r="AB54" s="4"/>
      <c r="AC54" s="4"/>
      <c r="AD54" s="4"/>
    </row>
    <row r="55" spans="2:30" s="3" customFormat="1" ht="16.8" thickBot="1">
      <c r="B55" s="62" t="s">
        <v>54</v>
      </c>
      <c r="C55" s="63"/>
      <c r="D55" s="63"/>
      <c r="E55" s="63"/>
      <c r="F55" s="63"/>
      <c r="G55" s="63"/>
      <c r="H55" s="64"/>
      <c r="I55" s="4"/>
      <c r="V55" s="4"/>
      <c r="W55" s="4"/>
      <c r="X55" s="4"/>
      <c r="Y55" s="4"/>
      <c r="Z55" s="4"/>
      <c r="AA55" s="4"/>
      <c r="AB55" s="4"/>
      <c r="AC55" s="4"/>
      <c r="AD55" s="4"/>
    </row>
    <row r="56" spans="2:30" s="3" customFormat="1">
      <c r="B56" s="30" t="s">
        <v>82</v>
      </c>
      <c r="C56" s="6">
        <v>1</v>
      </c>
      <c r="D56" s="12">
        <v>1200</v>
      </c>
      <c r="E56" s="32">
        <v>1.2</v>
      </c>
      <c r="F56" s="12">
        <f>G56*E56</f>
        <v>1440</v>
      </c>
      <c r="G56" s="13">
        <f>C56*D56</f>
        <v>1200</v>
      </c>
      <c r="H56" s="13">
        <f>C56*F56</f>
        <v>1440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2:30" s="3" customFormat="1">
      <c r="B57" s="30" t="s">
        <v>81</v>
      </c>
      <c r="C57" s="6">
        <v>1</v>
      </c>
      <c r="D57" s="12">
        <v>500</v>
      </c>
      <c r="E57" s="32">
        <v>1.2</v>
      </c>
      <c r="F57" s="12">
        <f>G57*E57</f>
        <v>600</v>
      </c>
      <c r="G57" s="13">
        <f>C57*D57</f>
        <v>500</v>
      </c>
      <c r="H57" s="13">
        <f>C57*F57</f>
        <v>600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2:30" s="3" customFormat="1" ht="13.8" thickBot="1">
      <c r="B58" s="16"/>
      <c r="C58" s="11"/>
      <c r="D58" s="11"/>
      <c r="E58" s="32"/>
      <c r="F58" s="11"/>
      <c r="G58" s="13"/>
      <c r="H58" s="1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2:30" s="3" customFormat="1" ht="15.6" thickBot="1">
      <c r="B59" s="70" t="s">
        <v>31</v>
      </c>
      <c r="C59" s="71"/>
      <c r="D59" s="71"/>
      <c r="E59" s="71"/>
      <c r="F59" s="72"/>
      <c r="G59" s="22">
        <f>SUM(G56:G57)</f>
        <v>1700</v>
      </c>
      <c r="H59" s="22">
        <f>SUM(H56:H57)</f>
        <v>2040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2:30" s="3" customFormat="1" ht="13.8" thickBot="1">
      <c r="B60" s="61"/>
      <c r="C60" s="61"/>
      <c r="D60" s="61"/>
      <c r="E60" s="61"/>
      <c r="F60" s="61"/>
      <c r="G60" s="6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2:30" s="3" customFormat="1" ht="16.8" thickBot="1">
      <c r="B61" s="62" t="s">
        <v>55</v>
      </c>
      <c r="C61" s="63"/>
      <c r="D61" s="63"/>
      <c r="E61" s="63"/>
      <c r="F61" s="63"/>
      <c r="G61" s="63"/>
      <c r="H61" s="6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>
      <c r="B62" s="30" t="s">
        <v>56</v>
      </c>
      <c r="C62" s="6">
        <v>1</v>
      </c>
      <c r="D62" s="12">
        <f>F62/E62</f>
        <v>270.86255924170615</v>
      </c>
      <c r="E62" s="51">
        <v>1.0549999999999999</v>
      </c>
      <c r="F62" s="12">
        <f>541.64-255.88</f>
        <v>285.76</v>
      </c>
      <c r="G62" s="13">
        <f>D62*C62</f>
        <v>270.86255924170615</v>
      </c>
      <c r="H62" s="13">
        <f>F62*C62</f>
        <v>285.76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>
      <c r="B63" s="30" t="s">
        <v>63</v>
      </c>
      <c r="C63" s="6">
        <v>1</v>
      </c>
      <c r="D63" s="12">
        <f>F63/E63</f>
        <v>2694.5</v>
      </c>
      <c r="E63" s="32">
        <v>1.2</v>
      </c>
      <c r="F63" s="12">
        <v>3233.4</v>
      </c>
      <c r="G63" s="13">
        <f>D63*C63</f>
        <v>2694.5</v>
      </c>
      <c r="H63" s="13">
        <f>F63*C63</f>
        <v>3233.4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>
      <c r="B64" s="55" t="s">
        <v>57</v>
      </c>
      <c r="C64" s="6">
        <v>1</v>
      </c>
      <c r="D64" s="12">
        <f>F64/E64</f>
        <v>3887.5</v>
      </c>
      <c r="E64" s="32">
        <v>1.2</v>
      </c>
      <c r="F64" s="12">
        <f>4665</f>
        <v>4665</v>
      </c>
      <c r="G64" s="13">
        <f>D64*C64</f>
        <v>3887.5</v>
      </c>
      <c r="H64" s="13">
        <f>F64*C64</f>
        <v>4665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>
      <c r="B65" s="30" t="s">
        <v>58</v>
      </c>
      <c r="C65" s="6">
        <v>1</v>
      </c>
      <c r="D65" s="12">
        <f>F65/E65</f>
        <v>1995.3333333333335</v>
      </c>
      <c r="E65" s="32">
        <v>1.2</v>
      </c>
      <c r="F65" s="12">
        <v>2394.4</v>
      </c>
      <c r="G65" s="13">
        <f>D65*C65</f>
        <v>1995.3333333333335</v>
      </c>
      <c r="H65" s="13">
        <f>F65*C65</f>
        <v>2394.4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2:30" ht="13.8" thickBot="1">
      <c r="B66" s="16"/>
      <c r="C66" s="11"/>
      <c r="D66" s="11"/>
      <c r="E66" s="32"/>
      <c r="F66" s="11"/>
      <c r="G66" s="13"/>
      <c r="H66" s="1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2:30" ht="15.6" thickBot="1">
      <c r="B67" s="70" t="s">
        <v>31</v>
      </c>
      <c r="C67" s="71"/>
      <c r="D67" s="71"/>
      <c r="E67" s="71"/>
      <c r="F67" s="72"/>
      <c r="G67" s="22">
        <f>SUM(G62:G65)</f>
        <v>8848.1958925750405</v>
      </c>
      <c r="H67" s="22">
        <f>SUM(H62:H65)</f>
        <v>10578.56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2:30" ht="13.8" thickBo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2:30" s="3" customFormat="1" ht="16.8" thickBot="1">
      <c r="B69" s="62" t="s">
        <v>59</v>
      </c>
      <c r="C69" s="63"/>
      <c r="D69" s="63"/>
      <c r="E69" s="63"/>
      <c r="F69" s="63"/>
      <c r="G69" s="63"/>
      <c r="H69" s="64"/>
      <c r="I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2:30" s="3" customFormat="1">
      <c r="B70" s="60" t="s">
        <v>74</v>
      </c>
      <c r="C70" s="40">
        <v>1</v>
      </c>
      <c r="D70" s="42">
        <v>900</v>
      </c>
      <c r="E70" s="43">
        <v>1.0549999999999999</v>
      </c>
      <c r="F70" s="42">
        <f t="shared" ref="F70:F79" si="11">G70*E70</f>
        <v>949.5</v>
      </c>
      <c r="G70" s="47">
        <f>C70*D70</f>
        <v>900</v>
      </c>
      <c r="H70" s="47">
        <f>C70*F70</f>
        <v>949.5</v>
      </c>
      <c r="I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2:30" s="3" customFormat="1">
      <c r="B71" s="60" t="s">
        <v>75</v>
      </c>
      <c r="C71" s="6">
        <v>1</v>
      </c>
      <c r="D71" s="12">
        <v>2000</v>
      </c>
      <c r="E71" s="33">
        <v>1.0549999999999999</v>
      </c>
      <c r="F71" s="42">
        <f t="shared" si="11"/>
        <v>2110</v>
      </c>
      <c r="G71" s="13">
        <f t="shared" ref="G71:G76" si="12">C71*D71</f>
        <v>2000</v>
      </c>
      <c r="H71" s="13">
        <f t="shared" ref="H71:H76" si="13">C71*F71</f>
        <v>2110</v>
      </c>
      <c r="I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2:30" s="3" customFormat="1">
      <c r="B72" s="60" t="s">
        <v>76</v>
      </c>
      <c r="C72" s="6">
        <v>1</v>
      </c>
      <c r="D72" s="12">
        <v>250</v>
      </c>
      <c r="E72" s="33">
        <v>1.0549999999999999</v>
      </c>
      <c r="F72" s="42">
        <f t="shared" si="11"/>
        <v>263.75</v>
      </c>
      <c r="G72" s="13">
        <f t="shared" si="12"/>
        <v>250</v>
      </c>
      <c r="H72" s="13">
        <f t="shared" si="13"/>
        <v>263.75</v>
      </c>
      <c r="R72" s="7"/>
      <c r="S72" s="4"/>
    </row>
    <row r="73" spans="2:30" s="3" customFormat="1">
      <c r="B73" s="60" t="s">
        <v>76</v>
      </c>
      <c r="C73" s="6">
        <v>1</v>
      </c>
      <c r="D73" s="12">
        <v>250</v>
      </c>
      <c r="E73" s="33">
        <v>1.0549999999999999</v>
      </c>
      <c r="F73" s="42">
        <f t="shared" si="11"/>
        <v>263.75</v>
      </c>
      <c r="G73" s="13">
        <f t="shared" si="12"/>
        <v>250</v>
      </c>
      <c r="H73" s="13">
        <v>250</v>
      </c>
      <c r="I73" s="4"/>
      <c r="J73" s="4"/>
      <c r="K73" s="27"/>
      <c r="L73" s="27"/>
      <c r="M73" s="27"/>
      <c r="N73" s="27"/>
      <c r="O73" s="27"/>
      <c r="P73" s="27"/>
      <c r="Q73" s="27"/>
      <c r="R73" s="27"/>
      <c r="S73" s="4"/>
    </row>
    <row r="74" spans="2:30" s="3" customFormat="1">
      <c r="B74" s="60" t="s">
        <v>77</v>
      </c>
      <c r="C74" s="6">
        <v>1</v>
      </c>
      <c r="D74" s="12">
        <v>2600</v>
      </c>
      <c r="E74" s="33">
        <v>1.0549999999999999</v>
      </c>
      <c r="F74" s="42">
        <f t="shared" si="11"/>
        <v>2743</v>
      </c>
      <c r="G74" s="13">
        <f t="shared" si="12"/>
        <v>2600</v>
      </c>
      <c r="H74" s="13">
        <f t="shared" si="13"/>
        <v>2743</v>
      </c>
      <c r="I74" s="4"/>
      <c r="J74" s="4"/>
      <c r="K74" s="27"/>
      <c r="L74" s="27"/>
      <c r="M74" s="27"/>
      <c r="N74" s="27"/>
      <c r="O74" s="27"/>
      <c r="P74" s="27"/>
      <c r="Q74" s="27"/>
      <c r="S74" s="4"/>
    </row>
    <row r="75" spans="2:30" s="3" customFormat="1">
      <c r="B75" s="60" t="s">
        <v>78</v>
      </c>
      <c r="C75" s="6">
        <v>1</v>
      </c>
      <c r="D75" s="12">
        <v>300</v>
      </c>
      <c r="E75" s="33">
        <v>1.0549999999999999</v>
      </c>
      <c r="F75" s="42">
        <f t="shared" si="11"/>
        <v>316.5</v>
      </c>
      <c r="G75" s="13">
        <f t="shared" si="12"/>
        <v>300</v>
      </c>
      <c r="H75" s="13">
        <f t="shared" si="13"/>
        <v>316.5</v>
      </c>
      <c r="I75" s="4"/>
      <c r="J75" s="4"/>
      <c r="K75" s="27"/>
      <c r="L75" s="27"/>
      <c r="M75" s="27"/>
      <c r="N75" s="27"/>
      <c r="O75" s="27"/>
      <c r="P75" s="27"/>
      <c r="Q75" s="27"/>
      <c r="S75" s="4"/>
    </row>
    <row r="76" spans="2:30" s="3" customFormat="1">
      <c r="B76" s="60" t="s">
        <v>79</v>
      </c>
      <c r="C76" s="6">
        <v>1</v>
      </c>
      <c r="D76" s="12">
        <v>2100</v>
      </c>
      <c r="E76" s="33">
        <v>1.0549999999999999</v>
      </c>
      <c r="F76" s="42">
        <f t="shared" si="11"/>
        <v>2215.5</v>
      </c>
      <c r="G76" s="13">
        <f t="shared" si="12"/>
        <v>2100</v>
      </c>
      <c r="H76" s="13">
        <f t="shared" si="13"/>
        <v>2215.5</v>
      </c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2:30" s="3" customFormat="1">
      <c r="B77" s="60" t="s">
        <v>80</v>
      </c>
      <c r="C77" s="6">
        <v>1</v>
      </c>
      <c r="D77" s="12">
        <v>500</v>
      </c>
      <c r="E77" s="33">
        <v>1.0549999999999999</v>
      </c>
      <c r="F77" s="42">
        <f t="shared" si="11"/>
        <v>527.5</v>
      </c>
      <c r="G77" s="13">
        <f t="shared" ref="G77" si="14">C77*D77</f>
        <v>500</v>
      </c>
      <c r="H77" s="13">
        <v>350</v>
      </c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30" s="3" customFormat="1">
      <c r="B78" s="30"/>
      <c r="C78" s="6">
        <v>1</v>
      </c>
      <c r="D78" s="12"/>
      <c r="E78" s="33">
        <v>1.0549999999999999</v>
      </c>
      <c r="F78" s="42">
        <f t="shared" si="11"/>
        <v>0</v>
      </c>
      <c r="G78" s="13">
        <f>C78*D78</f>
        <v>0</v>
      </c>
      <c r="H78" s="13">
        <f t="shared" ref="H78" si="15">C78*F78</f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2:30" s="3" customFormat="1">
      <c r="B79" s="30"/>
      <c r="C79" s="6">
        <v>1</v>
      </c>
      <c r="D79" s="12"/>
      <c r="E79" s="33">
        <v>1.0549999999999999</v>
      </c>
      <c r="F79" s="42">
        <f t="shared" si="11"/>
        <v>0</v>
      </c>
      <c r="G79" s="13">
        <f>C79*D79</f>
        <v>0</v>
      </c>
      <c r="H79" s="13">
        <f t="shared" ref="H79" si="16">C79*F79</f>
        <v>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2:30" s="3" customFormat="1" ht="13.8" thickBot="1">
      <c r="B80" s="17"/>
      <c r="C80" s="14"/>
      <c r="D80" s="14"/>
      <c r="E80" s="58"/>
      <c r="F80" s="14"/>
      <c r="G80" s="59"/>
      <c r="H80" s="5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2:25" s="3" customFormat="1" ht="15.6" thickBot="1">
      <c r="B81" s="70" t="s">
        <v>31</v>
      </c>
      <c r="C81" s="71"/>
      <c r="D81" s="71"/>
      <c r="E81" s="71"/>
      <c r="F81" s="72"/>
      <c r="G81" s="22">
        <f>SUM(G70:G80)</f>
        <v>8900</v>
      </c>
      <c r="H81" s="22">
        <f>SUM(H70:H80)</f>
        <v>9198.25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2:25" s="3" customFormat="1" ht="13.8" thickBot="1">
      <c r="B82" s="17"/>
      <c r="C82" s="17"/>
      <c r="D82" s="17"/>
      <c r="E82" s="17"/>
      <c r="F82" s="17"/>
      <c r="G82" s="1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</row>
    <row r="83" spans="2:25" s="3" customFormat="1" ht="16.8" thickBot="1">
      <c r="B83" s="62" t="s">
        <v>60</v>
      </c>
      <c r="C83" s="63"/>
      <c r="D83" s="63"/>
      <c r="E83" s="63"/>
      <c r="F83" s="63"/>
      <c r="G83" s="63"/>
      <c r="H83" s="6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</row>
    <row r="84" spans="2:25" s="3" customFormat="1">
      <c r="B84" s="30" t="s">
        <v>83</v>
      </c>
      <c r="C84" s="40">
        <v>1</v>
      </c>
      <c r="D84" s="42">
        <v>2200</v>
      </c>
      <c r="E84" s="48">
        <v>1.2</v>
      </c>
      <c r="F84" s="42">
        <f>D84*E84</f>
        <v>2640</v>
      </c>
      <c r="G84" s="47">
        <f>C84*D84</f>
        <v>2200</v>
      </c>
      <c r="H84" s="47">
        <f>C84*F84</f>
        <v>2640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</row>
    <row r="85" spans="2:25" s="3" customFormat="1" ht="13.8" thickBot="1">
      <c r="B85" s="16"/>
      <c r="C85" s="11"/>
      <c r="D85" s="12"/>
      <c r="E85" s="32"/>
      <c r="F85" s="12"/>
      <c r="G85" s="13"/>
      <c r="H85" s="1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</row>
    <row r="86" spans="2:25" s="3" customFormat="1" ht="15.6" thickBot="1">
      <c r="B86" s="70" t="s">
        <v>31</v>
      </c>
      <c r="C86" s="71"/>
      <c r="D86" s="71"/>
      <c r="E86" s="71"/>
      <c r="F86" s="72"/>
      <c r="G86" s="22">
        <f>SUM(G84:G85)</f>
        <v>2200</v>
      </c>
      <c r="H86" s="22">
        <f>SUM(H84:H85)</f>
        <v>2640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2:25" s="3" customFormat="1" ht="13.8" thickBot="1">
      <c r="B87" s="17"/>
      <c r="C87" s="17"/>
      <c r="D87" s="17"/>
      <c r="E87" s="17"/>
      <c r="F87" s="17"/>
      <c r="G87" s="1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2:25" s="3" customFormat="1" ht="16.8" thickBot="1">
      <c r="B88" s="76" t="s">
        <v>61</v>
      </c>
      <c r="C88" s="77"/>
      <c r="D88" s="77"/>
      <c r="E88" s="77"/>
      <c r="F88" s="77"/>
      <c r="G88" s="21">
        <f>SUM(G86,G81,G67,G59,G53,G40,G31,G21)</f>
        <v>39255.435892575042</v>
      </c>
      <c r="H88" s="21">
        <f>SUM(H86,H81,H67,H59,H53,H40,H31,H21)</f>
        <v>45019.498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2:25" s="3" customFormat="1" ht="13.8" thickBot="1">
      <c r="B89" s="17"/>
      <c r="C89" s="17"/>
      <c r="D89" s="17"/>
      <c r="E89" s="17"/>
      <c r="F89" s="17"/>
      <c r="G89" s="1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2:25" s="3" customFormat="1" ht="16.8" thickBot="1">
      <c r="B90" s="73" t="s">
        <v>62</v>
      </c>
      <c r="C90" s="74"/>
      <c r="D90" s="74"/>
      <c r="E90" s="74"/>
      <c r="F90" s="75"/>
      <c r="G90" s="38" t="str">
        <f>IF(O35-G88&lt;0,O35-G88,"")</f>
        <v/>
      </c>
      <c r="H90" s="38">
        <f>IF(P35-H88&lt;0,P35-H88,"")</f>
        <v>-2819.4979999999996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2:25" s="3" customFormat="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2:25" s="3" customFormat="1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2:25" s="3" customFormat="1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2:25" s="3" customFormat="1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2:25" s="3" customFormat="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2:25" s="3" customFormat="1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 s="3" customForma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 s="3" customFormat="1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 s="3" customFormat="1">
      <c r="B99" s="4"/>
      <c r="C99" s="4"/>
      <c r="D99" s="4"/>
      <c r="E99" s="4"/>
      <c r="F99" s="4"/>
      <c r="G99" s="4"/>
      <c r="H99" s="4"/>
      <c r="P99" s="4"/>
      <c r="Q99" s="4"/>
      <c r="R99" s="4"/>
      <c r="S99" s="4"/>
      <c r="T99" s="4"/>
      <c r="U99" s="4"/>
      <c r="V99" s="4"/>
      <c r="W99" s="4"/>
      <c r="X99" s="4"/>
    </row>
    <row r="100" spans="2:24" s="3" customFormat="1">
      <c r="B100" s="4"/>
      <c r="C100" s="4"/>
      <c r="D100" s="4"/>
      <c r="E100" s="4"/>
      <c r="F100" s="4"/>
      <c r="G100" s="4"/>
      <c r="H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 s="3" customFormat="1">
      <c r="B101" s="4"/>
      <c r="C101" s="4"/>
      <c r="D101" s="4"/>
      <c r="E101" s="4"/>
      <c r="F101" s="4"/>
      <c r="G101" s="4"/>
      <c r="H101" s="4"/>
      <c r="S101" s="4"/>
      <c r="T101" s="4"/>
      <c r="U101" s="4"/>
      <c r="V101" s="4"/>
      <c r="W101" s="4"/>
      <c r="X101" s="4"/>
    </row>
    <row r="102" spans="2:24" s="3" customFormat="1">
      <c r="H102" s="4"/>
      <c r="S102" s="4"/>
      <c r="T102" s="4"/>
      <c r="U102" s="4"/>
      <c r="V102" s="4"/>
      <c r="W102" s="4"/>
      <c r="X102" s="4"/>
    </row>
    <row r="103" spans="2:24" s="3" customFormat="1">
      <c r="H103" s="4"/>
      <c r="S103" s="4"/>
      <c r="T103" s="4"/>
      <c r="U103" s="4"/>
      <c r="V103" s="4"/>
      <c r="W103" s="4"/>
      <c r="X103" s="4"/>
    </row>
    <row r="104" spans="2:24" s="3" customFormat="1">
      <c r="H104" s="4"/>
      <c r="S104" s="4"/>
      <c r="T104" s="4"/>
      <c r="U104" s="4"/>
      <c r="V104" s="4"/>
      <c r="W104" s="4"/>
      <c r="X104" s="4"/>
    </row>
    <row r="105" spans="2:24" s="3" customFormat="1">
      <c r="H105" s="4"/>
      <c r="S105" s="4"/>
      <c r="T105" s="4"/>
      <c r="U105" s="4"/>
      <c r="V105" s="4"/>
      <c r="W105" s="4"/>
      <c r="X105" s="4"/>
    </row>
    <row r="106" spans="2:24" s="3" customFormat="1">
      <c r="H106" s="4"/>
      <c r="S106" s="4"/>
      <c r="T106" s="4"/>
      <c r="U106" s="4"/>
      <c r="V106" s="4"/>
      <c r="W106" s="4"/>
      <c r="X106" s="4"/>
    </row>
    <row r="107" spans="2:24" s="3" customFormat="1">
      <c r="H107" s="4"/>
      <c r="S107" s="4"/>
      <c r="T107" s="4"/>
      <c r="U107" s="4"/>
      <c r="V107" s="4"/>
      <c r="W107" s="4"/>
      <c r="X107" s="4"/>
    </row>
    <row r="123" spans="2:18" s="3" customFormat="1">
      <c r="I123" s="27"/>
      <c r="J123" s="4"/>
      <c r="K123" s="4"/>
      <c r="L123" s="4"/>
      <c r="M123" s="4"/>
      <c r="N123" s="4"/>
      <c r="O123" s="4"/>
      <c r="P123" s="4"/>
      <c r="Q123" s="4"/>
      <c r="R123" s="4"/>
    </row>
    <row r="126" spans="2:18" s="3" customFormat="1">
      <c r="B126" s="4"/>
      <c r="C126" s="4"/>
      <c r="D126" s="4"/>
      <c r="E126" s="4"/>
      <c r="F126" s="4"/>
      <c r="G126" s="4"/>
    </row>
    <row r="129" spans="2:25" s="3" customFormat="1">
      <c r="I129" s="4"/>
      <c r="J129" s="4"/>
      <c r="K129" s="4"/>
      <c r="L129" s="4"/>
      <c r="M129" s="4"/>
    </row>
    <row r="130" spans="2:25" s="3" customFormat="1">
      <c r="I130" s="4"/>
      <c r="J130" s="4"/>
      <c r="K130" s="4"/>
      <c r="L130" s="4"/>
      <c r="M130" s="4"/>
    </row>
    <row r="131" spans="2:25" s="3" customFormat="1">
      <c r="I131" s="4"/>
      <c r="J131" s="4"/>
      <c r="K131" s="4"/>
      <c r="L131" s="4"/>
      <c r="M131" s="4"/>
    </row>
    <row r="132" spans="2:25" s="3" customFormat="1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S132" s="4"/>
      <c r="T132" s="4"/>
      <c r="U132" s="4"/>
      <c r="V132" s="4"/>
      <c r="W132" s="4"/>
      <c r="X132" s="4"/>
      <c r="Y132" s="4"/>
    </row>
    <row r="133" spans="2:25" s="3" customFormat="1">
      <c r="B133" s="4"/>
      <c r="C133" s="4"/>
      <c r="D133" s="4"/>
      <c r="E133" s="4"/>
      <c r="F133" s="4"/>
      <c r="G133" s="4"/>
      <c r="I133" s="4"/>
      <c r="J133" s="4"/>
      <c r="K133" s="4"/>
      <c r="L133" s="4"/>
      <c r="M133" s="4"/>
    </row>
    <row r="134" spans="2:25" s="3" customFormat="1">
      <c r="B134" s="4"/>
      <c r="C134" s="4"/>
      <c r="D134" s="4"/>
      <c r="E134" s="4"/>
      <c r="F134" s="4"/>
      <c r="G134" s="4"/>
      <c r="I134" s="4"/>
      <c r="J134" s="4"/>
      <c r="K134" s="4"/>
      <c r="L134" s="4"/>
      <c r="M134" s="4"/>
    </row>
    <row r="135" spans="2:25" s="3" customFormat="1">
      <c r="B135" s="4"/>
      <c r="C135" s="4"/>
      <c r="D135" s="4"/>
      <c r="E135" s="4"/>
      <c r="F135" s="4"/>
      <c r="G135" s="4"/>
    </row>
    <row r="136" spans="2:25" s="3" customFormat="1">
      <c r="B136" s="4"/>
      <c r="C136" s="4"/>
      <c r="D136" s="4"/>
      <c r="E136" s="4"/>
      <c r="F136" s="4"/>
      <c r="G136" s="4"/>
    </row>
    <row r="137" spans="2:25" s="3" customFormat="1">
      <c r="B137" s="4"/>
      <c r="C137" s="4"/>
      <c r="D137" s="4"/>
      <c r="E137" s="4"/>
      <c r="F137" s="4"/>
      <c r="G137" s="4"/>
    </row>
    <row r="138" spans="2:25" s="3" customFormat="1">
      <c r="H138" s="4"/>
    </row>
    <row r="139" spans="2:25" s="3" customFormat="1">
      <c r="H139" s="4"/>
    </row>
    <row r="140" spans="2:25" s="3" customFormat="1">
      <c r="H140" s="4"/>
    </row>
    <row r="141" spans="2:25" s="3" customFormat="1">
      <c r="H141" s="4"/>
    </row>
    <row r="142" spans="2:25" s="3" customFormat="1">
      <c r="H142" s="4"/>
    </row>
    <row r="143" spans="2:25" s="3" customFormat="1">
      <c r="H143" s="4"/>
    </row>
  </sheetData>
  <mergeCells count="46">
    <mergeCell ref="J2:L7"/>
    <mergeCell ref="C5:D5"/>
    <mergeCell ref="B61:H61"/>
    <mergeCell ref="B67:F67"/>
    <mergeCell ref="O6:P6"/>
    <mergeCell ref="C3:D3"/>
    <mergeCell ref="C6:D6"/>
    <mergeCell ref="C9:D9"/>
    <mergeCell ref="O3:P3"/>
    <mergeCell ref="O4:P4"/>
    <mergeCell ref="O9:P9"/>
    <mergeCell ref="N9:N10"/>
    <mergeCell ref="C10:D10"/>
    <mergeCell ref="O10:P10"/>
    <mergeCell ref="C4:D4"/>
    <mergeCell ref="C7:D7"/>
    <mergeCell ref="B90:F90"/>
    <mergeCell ref="B14:H14"/>
    <mergeCell ref="J14:P14"/>
    <mergeCell ref="B59:F59"/>
    <mergeCell ref="B88:F88"/>
    <mergeCell ref="J35:N35"/>
    <mergeCell ref="J37:N37"/>
    <mergeCell ref="B31:F31"/>
    <mergeCell ref="B40:F40"/>
    <mergeCell ref="B53:F53"/>
    <mergeCell ref="B81:F81"/>
    <mergeCell ref="B17:H17"/>
    <mergeCell ref="B23:H23"/>
    <mergeCell ref="B34:H34"/>
    <mergeCell ref="B83:H83"/>
    <mergeCell ref="B86:F86"/>
    <mergeCell ref="B54:G54"/>
    <mergeCell ref="B60:G60"/>
    <mergeCell ref="B55:H55"/>
    <mergeCell ref="B69:H69"/>
    <mergeCell ref="J17:P17"/>
    <mergeCell ref="J23:P23"/>
    <mergeCell ref="B41:G41"/>
    <mergeCell ref="B42:H42"/>
    <mergeCell ref="B22:G22"/>
    <mergeCell ref="B21:F21"/>
    <mergeCell ref="J21:N21"/>
    <mergeCell ref="J28:P28"/>
    <mergeCell ref="J33:N33"/>
    <mergeCell ref="J26:N26"/>
  </mergeCells>
  <phoneticPr fontId="10" type="noConversion"/>
  <printOptions horizontalCentered="1"/>
  <pageMargins left="0.23611111111111099" right="0.23611111111111099" top="0.74791666666666701" bottom="0.74791666666666701" header="0.51180555555555496" footer="0.51180555555555496"/>
  <pageSetup paperSize="8" scale="58" firstPageNumber="0" orientation="landscape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Props1.xml><?xml version="1.0" encoding="utf-8"?>
<ds:datastoreItem xmlns:ds="http://schemas.openxmlformats.org/officeDocument/2006/customXml" ds:itemID="{CC743CD0-F72B-4CA8-963F-126E5E9B9F0D}"/>
</file>

<file path=customXml/itemProps2.xml><?xml version="1.0" encoding="utf-8"?>
<ds:datastoreItem xmlns:ds="http://schemas.openxmlformats.org/officeDocument/2006/customXml" ds:itemID="{B8DBBDE9-5992-4690-9566-0F8FFD80EB8A}"/>
</file>

<file path=customXml/itemProps3.xml><?xml version="1.0" encoding="utf-8"?>
<ds:datastoreItem xmlns:ds="http://schemas.openxmlformats.org/officeDocument/2006/customXml" ds:itemID="{F6D16519-06A7-4259-81BB-069644045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Frambou'can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ASTECH</dc:creator>
  <cp:keywords/>
  <dc:description/>
  <cp:lastModifiedBy>Cléo Blanchot | Le Cabaret Des Choupettes</cp:lastModifiedBy>
  <cp:revision>221</cp:revision>
  <cp:lastPrinted>2023-09-29T07:20:49Z</cp:lastPrinted>
  <dcterms:created xsi:type="dcterms:W3CDTF">2004-06-04T14:47:11Z</dcterms:created>
  <dcterms:modified xsi:type="dcterms:W3CDTF">2025-02-23T15:22:13Z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0x01010012B262343B818945A028F667C1EDBD6E</vt:lpwstr>
  </property>
</Properties>
</file>