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valcadeprod-my.sharepoint.com/personal/morgan_cavalcade-tour_com/Documents/Cavalcade Production/Cavalcade Production - Evenements/2024/Frambouhans/Frambou'can - 4ème Edition/Budget/"/>
    </mc:Choice>
  </mc:AlternateContent>
  <xr:revisionPtr revIDLastSave="368" documentId="8_{AA0CBFE0-BCEA-4A98-A84C-AE90A8DD1CE7}" xr6:coauthVersionLast="47" xr6:coauthVersionMax="47" xr10:uidLastSave="{B49EDE3A-7A27-41FD-B474-8FA360BE5E00}"/>
  <bookViews>
    <workbookView xWindow="-28920" yWindow="480" windowWidth="29040" windowHeight="15840" tabRatio="500" xr2:uid="{00000000-000D-0000-FFFF-FFFF00000000}"/>
  </bookViews>
  <sheets>
    <sheet name="Budget prév. intern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1" i="4" l="1"/>
  <c r="G21" i="4"/>
  <c r="H32" i="4"/>
  <c r="G32" i="4"/>
  <c r="H41" i="4"/>
  <c r="G41" i="4"/>
  <c r="H60" i="4"/>
  <c r="G60" i="4"/>
  <c r="H68" i="4"/>
  <c r="G68" i="4"/>
  <c r="H80" i="4"/>
  <c r="G80" i="4"/>
  <c r="F40" i="4"/>
  <c r="H40" i="4" s="1"/>
  <c r="G40" i="4"/>
  <c r="P19" i="4"/>
  <c r="O19" i="4"/>
  <c r="N19" i="4"/>
  <c r="H19" i="4"/>
  <c r="G19" i="4"/>
  <c r="F19" i="4"/>
  <c r="D19" i="4"/>
  <c r="H50" i="4"/>
  <c r="G49" i="4"/>
  <c r="H58" i="4"/>
  <c r="G57" i="4"/>
  <c r="F57" i="4" s="1"/>
  <c r="H57" i="4" s="1"/>
  <c r="G58" i="4"/>
  <c r="F48" i="4"/>
  <c r="H48" i="4" s="1"/>
  <c r="F47" i="4"/>
  <c r="F46" i="4"/>
  <c r="H46" i="4" s="1"/>
  <c r="F45" i="4"/>
  <c r="F51" i="4"/>
  <c r="H51" i="4" s="1"/>
  <c r="F50" i="4"/>
  <c r="F49" i="4"/>
  <c r="H49" i="4" s="1"/>
  <c r="H47" i="4"/>
  <c r="F44" i="4"/>
  <c r="H44" i="4" s="1"/>
  <c r="G46" i="4"/>
  <c r="G47" i="4"/>
  <c r="G48" i="4"/>
  <c r="G50" i="4"/>
  <c r="G51" i="4"/>
  <c r="G44" i="4"/>
  <c r="F38" i="4"/>
  <c r="H38" i="4" s="1"/>
  <c r="F30" i="4"/>
  <c r="H30" i="4" s="1"/>
  <c r="F29" i="4"/>
  <c r="H29" i="4" s="1"/>
  <c r="G29" i="4"/>
  <c r="F27" i="4"/>
  <c r="H27" i="4" s="1"/>
  <c r="F28" i="4"/>
  <c r="H28" i="4" s="1"/>
  <c r="F25" i="4"/>
  <c r="H25" i="4" s="1"/>
  <c r="F26" i="4"/>
  <c r="H26" i="4" s="1"/>
  <c r="F24" i="4"/>
  <c r="H24" i="4" s="1"/>
  <c r="G25" i="4"/>
  <c r="G26" i="4"/>
  <c r="G27" i="4"/>
  <c r="G28" i="4"/>
  <c r="G30" i="4"/>
  <c r="F18" i="4"/>
  <c r="H18" i="4" s="1"/>
  <c r="O34" i="4"/>
  <c r="N34" i="4"/>
  <c r="P34" i="4" s="1"/>
  <c r="O33" i="4"/>
  <c r="N33" i="4"/>
  <c r="D72" i="4"/>
  <c r="D73" i="4"/>
  <c r="D74" i="4"/>
  <c r="D75" i="4"/>
  <c r="D76" i="4"/>
  <c r="D77" i="4"/>
  <c r="D78" i="4"/>
  <c r="D71" i="4"/>
  <c r="P18" i="4"/>
  <c r="O26" i="4"/>
  <c r="O27" i="4"/>
  <c r="O28" i="4"/>
  <c r="O24" i="4"/>
  <c r="P28" i="4"/>
  <c r="P27" i="4"/>
  <c r="O18" i="4"/>
  <c r="G78" i="4"/>
  <c r="F65" i="4"/>
  <c r="H64" i="4"/>
  <c r="G64" i="4"/>
  <c r="R32" i="4"/>
  <c r="G38" i="4"/>
  <c r="G56" i="4"/>
  <c r="F56" i="4" s="1"/>
  <c r="H56" i="4" s="1"/>
  <c r="G18" i="4"/>
  <c r="H66" i="4"/>
  <c r="G66" i="4"/>
  <c r="F63" i="4"/>
  <c r="F36" i="4"/>
  <c r="H36" i="4" s="1"/>
  <c r="F37" i="4"/>
  <c r="H37" i="4" s="1"/>
  <c r="G36" i="4"/>
  <c r="G37" i="4"/>
  <c r="G39" i="4"/>
  <c r="F39" i="4"/>
  <c r="H39" i="4" s="1"/>
  <c r="G83" i="4"/>
  <c r="G85" i="4" s="1"/>
  <c r="F83" i="4"/>
  <c r="H83" i="4" s="1"/>
  <c r="H85" i="4" s="1"/>
  <c r="G24" i="4"/>
  <c r="G71" i="4"/>
  <c r="H71" i="4" s="1"/>
  <c r="P26" i="4"/>
  <c r="P24" i="4"/>
  <c r="P29" i="4" l="1"/>
  <c r="O29" i="4"/>
  <c r="P33" i="4"/>
  <c r="P37" i="4" s="1"/>
  <c r="P20" i="4"/>
  <c r="H65" i="4"/>
  <c r="G65" i="4"/>
  <c r="O20" i="4"/>
  <c r="H63" i="4"/>
  <c r="G63" i="4"/>
  <c r="G72" i="4"/>
  <c r="H72" i="4" s="1"/>
  <c r="G73" i="4" l="1"/>
  <c r="G76" i="4"/>
  <c r="H76" i="4" s="1"/>
  <c r="G77" i="4"/>
  <c r="H77" i="4" s="1"/>
  <c r="G74" i="4"/>
  <c r="G75" i="4"/>
  <c r="H75" i="4" s="1"/>
  <c r="H73" i="4" l="1"/>
  <c r="F58" i="4"/>
  <c r="P39" i="4"/>
  <c r="O37" i="4"/>
  <c r="O39" i="4" s="1"/>
  <c r="R31" i="4"/>
  <c r="S31" i="4" s="1"/>
  <c r="G45" i="4"/>
  <c r="G53" i="4" s="1"/>
  <c r="H45" i="4"/>
  <c r="H53" i="4" s="1"/>
  <c r="G87" i="4" l="1"/>
  <c r="G89" i="4" s="1"/>
  <c r="H87" i="4"/>
  <c r="P41" i="4" s="1"/>
  <c r="O41" i="4" l="1"/>
  <c r="H89" i="4"/>
</calcChain>
</file>

<file path=xl/sharedStrings.xml><?xml version="1.0" encoding="utf-8"?>
<sst xmlns="http://schemas.openxmlformats.org/spreadsheetml/2006/main" count="107" uniqueCount="89">
  <si>
    <t>DATE</t>
  </si>
  <si>
    <t>ARTISTE</t>
  </si>
  <si>
    <t>SALLE</t>
  </si>
  <si>
    <t>Plein Air</t>
  </si>
  <si>
    <t xml:space="preserve">VILLE </t>
  </si>
  <si>
    <t>Frambouhans</t>
  </si>
  <si>
    <t xml:space="preserve">JAUGE </t>
  </si>
  <si>
    <t xml:space="preserve">TVA </t>
  </si>
  <si>
    <t>variable</t>
  </si>
  <si>
    <t>CONFIGURATION</t>
  </si>
  <si>
    <t>Debout</t>
  </si>
  <si>
    <t>PRODUCTEUR</t>
  </si>
  <si>
    <t>ORGANISATEURS</t>
  </si>
  <si>
    <t>CAVALCADE PRODUCTION</t>
  </si>
  <si>
    <t>TYPE DE CONTRAT</t>
  </si>
  <si>
    <t>Production</t>
  </si>
  <si>
    <t>MAIRIE DE FRAMBOUHANS</t>
  </si>
  <si>
    <t>DEPENSES</t>
  </si>
  <si>
    <t>RECETTES</t>
  </si>
  <si>
    <t>Invitations</t>
  </si>
  <si>
    <t>Quantité</t>
  </si>
  <si>
    <t>Tarif unitaire HT</t>
  </si>
  <si>
    <t>Taux TVA</t>
  </si>
  <si>
    <t>Tarif unitaire TTC</t>
  </si>
  <si>
    <t>TOTAL HT</t>
  </si>
  <si>
    <t>TOTAL TTC</t>
  </si>
  <si>
    <t>TECHNIQUE</t>
  </si>
  <si>
    <t>SPONSORS ET DONS</t>
  </si>
  <si>
    <t>Matériel Son, Lumière, Scène + Stagemaker - PFL Events</t>
  </si>
  <si>
    <t>Partenariat</t>
  </si>
  <si>
    <t>SOUS-TOTAL</t>
  </si>
  <si>
    <t>RH</t>
  </si>
  <si>
    <t>SUBVENTIONS</t>
  </si>
  <si>
    <t>Mairie</t>
  </si>
  <si>
    <t xml:space="preserve">Personnel de sécurité </t>
  </si>
  <si>
    <t xml:space="preserve">BUVETTE </t>
  </si>
  <si>
    <t>LOGISTIQUE</t>
  </si>
  <si>
    <t>Frais de gestion et assurances</t>
  </si>
  <si>
    <t>TOTAL DES RECETTES</t>
  </si>
  <si>
    <t>Piquets pour Aquilux</t>
  </si>
  <si>
    <t>Camion 20m²</t>
  </si>
  <si>
    <t>COMMUNICATION</t>
  </si>
  <si>
    <t>Site Internet + maintenance</t>
  </si>
  <si>
    <t>Boost Facebook</t>
  </si>
  <si>
    <t>Bracelets Partenaires</t>
  </si>
  <si>
    <t>Bâche Partenaires</t>
  </si>
  <si>
    <t>ACCUEIL ARTISTES</t>
  </si>
  <si>
    <t>MARCHANDISES</t>
  </si>
  <si>
    <t>Achat des boissons - Intermarché</t>
  </si>
  <si>
    <t>Achat des boissons - la Dame Jeanne</t>
  </si>
  <si>
    <t>PROGRAMMATION</t>
  </si>
  <si>
    <t>TAXE &amp; DROITS D'AUTEUR</t>
  </si>
  <si>
    <t xml:space="preserve">TOTAL DES DEPENSES </t>
  </si>
  <si>
    <t>PERTES</t>
  </si>
  <si>
    <t>Achat des boissons - Super U</t>
  </si>
  <si>
    <t xml:space="preserve">Technicien son </t>
  </si>
  <si>
    <t>Régie électricité - Develec</t>
  </si>
  <si>
    <t xml:space="preserve">Technicien lumières </t>
  </si>
  <si>
    <t xml:space="preserve">Technicien polyvalent </t>
  </si>
  <si>
    <t xml:space="preserve">Cuisinier </t>
  </si>
  <si>
    <t xml:space="preserve">Département </t>
  </si>
  <si>
    <t>ven 12 et sam 13 juillet 2024</t>
  </si>
  <si>
    <t xml:space="preserve">Cavalcade Production </t>
  </si>
  <si>
    <t xml:space="preserve">BENEFICES OU PERTES </t>
  </si>
  <si>
    <t xml:space="preserve">Zero Talent </t>
  </si>
  <si>
    <t>Skorpions</t>
  </si>
  <si>
    <t>Music and Show</t>
  </si>
  <si>
    <t>Zarzha</t>
  </si>
  <si>
    <t>Colorado 2,0</t>
  </si>
  <si>
    <t xml:space="preserve">La rue de le soif </t>
  </si>
  <si>
    <t>Greasy Lumberjack</t>
  </si>
  <si>
    <t xml:space="preserve">Catering </t>
  </si>
  <si>
    <t xml:space="preserve">SACEM </t>
  </si>
  <si>
    <t>Dossier partenariat</t>
  </si>
  <si>
    <t xml:space="preserve">CCPM </t>
  </si>
  <si>
    <t xml:space="preserve">DRAC </t>
  </si>
  <si>
    <t>Bar Espèces</t>
  </si>
  <si>
    <t>Bar CB</t>
  </si>
  <si>
    <t>Régisseur</t>
  </si>
  <si>
    <t>Achat des boissons - La Cure de bière</t>
  </si>
  <si>
    <t>Vitabris, Lumières, etc. - CDF</t>
  </si>
  <si>
    <t xml:space="preserve">Aquilux </t>
  </si>
  <si>
    <t>Affichage A2 - Chopard</t>
  </si>
  <si>
    <t>Flyers A6 - Chopard</t>
  </si>
  <si>
    <t>Hébergements Artistes</t>
  </si>
  <si>
    <t>Hébergements Techs</t>
  </si>
  <si>
    <t>Imprévus</t>
  </si>
  <si>
    <t>Cagnotte</t>
  </si>
  <si>
    <t>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</si>
</sst>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-40C]_-;\-* #,##0.00\ [$€-40C]_-;_-* &quot;-&quot;??\ [$€-40C]_-;_-@_-"/>
    <numFmt numFmtId="165" formatCode="#,##0.000"/>
    <numFmt numFmtId="166" formatCode="#,##0.0"/>
    <numFmt numFmtId="167" formatCode="_-* #,##0\ [$€-40C]_-;\-* #,##0\ [$€-40C]_-;_-* &quot;-&quot;??\ [$€-40C]_-;_-@_-"/>
    <numFmt numFmtId="168" formatCode="0.000"/>
    <numFmt numFmtId="169" formatCode="0.0"/>
  </numFmts>
  <fonts count="16">
    <font>
      <sz val="10"/>
      <name val="Arial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Arial Black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0"/>
      <name val="Arial Black"/>
      <family val="2"/>
    </font>
    <font>
      <b/>
      <sz val="8"/>
      <color theme="0"/>
      <name val="Arial Black"/>
      <family val="2"/>
    </font>
    <font>
      <b/>
      <sz val="8"/>
      <color theme="0"/>
      <name val="Arial Rounded MT Bold"/>
      <family val="2"/>
    </font>
    <font>
      <sz val="9"/>
      <color theme="2" tint="-0.249977111117893"/>
      <name val="Arial"/>
      <family val="2"/>
      <charset val="1"/>
    </font>
    <font>
      <b/>
      <sz val="28"/>
      <color theme="0"/>
      <name val="Antique Olive Compact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DEE6EF"/>
      </patternFill>
    </fill>
    <fill>
      <patternFill patternType="solid">
        <fgColor rgb="FFFFE994"/>
        <bgColor rgb="FFFFDBB6"/>
      </patternFill>
    </fill>
    <fill>
      <patternFill patternType="solid">
        <fgColor rgb="FF0E6350"/>
        <bgColor indexed="64"/>
      </patternFill>
    </fill>
    <fill>
      <patternFill patternType="solid">
        <fgColor rgb="FFD9C267"/>
        <bgColor indexed="64"/>
      </patternFill>
    </fill>
    <fill>
      <patternFill patternType="solid">
        <fgColor rgb="FF5D887F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E6350"/>
      </left>
      <right style="medium">
        <color rgb="FF0E6350"/>
      </right>
      <top style="medium">
        <color rgb="FF0E6350"/>
      </top>
      <bottom style="medium">
        <color rgb="FF0E635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E6350"/>
      </left>
      <right/>
      <top style="medium">
        <color rgb="FF0E6350"/>
      </top>
      <bottom style="medium">
        <color rgb="FF0E6350"/>
      </bottom>
      <diagonal/>
    </border>
    <border>
      <left/>
      <right/>
      <top style="medium">
        <color rgb="FF0E6350"/>
      </top>
      <bottom style="medium">
        <color rgb="FF0E6350"/>
      </bottom>
      <diagonal/>
    </border>
    <border>
      <left/>
      <right style="medium">
        <color rgb="FF0E6350"/>
      </right>
      <top style="medium">
        <color rgb="FF0E6350"/>
      </top>
      <bottom style="medium">
        <color rgb="FF0E6350"/>
      </bottom>
      <diagonal/>
    </border>
    <border>
      <left/>
      <right style="hair">
        <color auto="1"/>
      </right>
      <top style="medium">
        <color rgb="FF0E6350"/>
      </top>
      <bottom style="medium">
        <color rgb="FF0E6350"/>
      </bottom>
      <diagonal/>
    </border>
    <border>
      <left style="medium">
        <color rgb="FF0E6350"/>
      </left>
      <right/>
      <top style="hair">
        <color auto="1"/>
      </top>
      <bottom style="hair">
        <color auto="1"/>
      </bottom>
      <diagonal/>
    </border>
    <border>
      <left/>
      <right style="medium">
        <color rgb="FF0E6350"/>
      </right>
      <top style="hair">
        <color auto="1"/>
      </top>
      <bottom style="hair">
        <color auto="1"/>
      </bottom>
      <diagonal/>
    </border>
    <border>
      <left style="medium">
        <color rgb="FF0E6350"/>
      </left>
      <right style="medium">
        <color rgb="FF0E6350"/>
      </right>
      <top style="medium">
        <color rgb="FF0E6350"/>
      </top>
      <bottom/>
      <diagonal/>
    </border>
    <border>
      <left style="medium">
        <color rgb="FF0E6350"/>
      </left>
      <right style="medium">
        <color rgb="FF0E6350"/>
      </right>
      <top/>
      <bottom style="medium">
        <color rgb="FF0E6350"/>
      </bottom>
      <diagonal/>
    </border>
    <border>
      <left style="medium">
        <color rgb="FF948920"/>
      </left>
      <right style="medium">
        <color rgb="FF948920"/>
      </right>
      <top style="medium">
        <color rgb="FF948920"/>
      </top>
      <bottom style="medium">
        <color rgb="FF948920"/>
      </bottom>
      <diagonal/>
    </border>
    <border>
      <left style="medium">
        <color rgb="FF948920"/>
      </left>
      <right/>
      <top style="medium">
        <color rgb="FF948920"/>
      </top>
      <bottom style="medium">
        <color rgb="FF948920"/>
      </bottom>
      <diagonal/>
    </border>
    <border>
      <left/>
      <right/>
      <top style="medium">
        <color rgb="FF948920"/>
      </top>
      <bottom style="medium">
        <color rgb="FF948920"/>
      </bottom>
      <diagonal/>
    </border>
    <border>
      <left/>
      <right style="medium">
        <color rgb="FF948920"/>
      </right>
      <top style="medium">
        <color rgb="FF948920"/>
      </top>
      <bottom style="medium">
        <color rgb="FF94892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rgb="FF948920"/>
      </left>
      <right/>
      <top/>
      <bottom style="medium">
        <color rgb="FF948920"/>
      </bottom>
      <diagonal/>
    </border>
    <border>
      <left/>
      <right/>
      <top/>
      <bottom style="medium">
        <color rgb="FF948920"/>
      </bottom>
      <diagonal/>
    </border>
    <border>
      <left/>
      <right style="medium">
        <color rgb="FF948920"/>
      </right>
      <top/>
      <bottom style="medium">
        <color rgb="FF948920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3">
    <xf numFmtId="0" fontId="0" fillId="0" borderId="0" xfId="0"/>
    <xf numFmtId="3" fontId="5" fillId="0" borderId="0" xfId="0" applyNumberFormat="1" applyFont="1" applyAlignment="1">
      <alignment horizontal="center" vertical="center"/>
    </xf>
    <xf numFmtId="166" fontId="1" fillId="3" borderId="1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166" fontId="1" fillId="0" borderId="1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3" borderId="1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center" vertical="center"/>
    </xf>
    <xf numFmtId="164" fontId="11" fillId="6" borderId="2" xfId="0" applyNumberFormat="1" applyFont="1" applyFill="1" applyBorder="1" applyAlignment="1">
      <alignment horizontal="center" vertical="center"/>
    </xf>
    <xf numFmtId="164" fontId="12" fillId="6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6" fontId="1" fillId="3" borderId="3" xfId="0" applyNumberFormat="1" applyFont="1" applyFill="1" applyBorder="1" applyAlignment="1">
      <alignment horizontal="left" vertical="center"/>
    </xf>
    <xf numFmtId="164" fontId="1" fillId="0" borderId="4" xfId="0" applyNumberFormat="1" applyFont="1" applyBorder="1" applyAlignment="1">
      <alignment horizontal="center" vertical="center"/>
    </xf>
    <xf numFmtId="166" fontId="1" fillId="3" borderId="1" xfId="0" applyNumberFormat="1" applyFont="1" applyFill="1" applyBorder="1" applyAlignment="1">
      <alignment vertical="center" wrapText="1"/>
    </xf>
    <xf numFmtId="164" fontId="13" fillId="4" borderId="2" xfId="0" applyNumberFormat="1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8" fontId="14" fillId="0" borderId="1" xfId="1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center" vertical="center"/>
    </xf>
    <xf numFmtId="164" fontId="8" fillId="5" borderId="13" xfId="0" applyNumberFormat="1" applyFont="1" applyFill="1" applyBorder="1" applyAlignment="1">
      <alignment vertical="center"/>
    </xf>
    <xf numFmtId="166" fontId="1" fillId="3" borderId="17" xfId="0" applyNumberFormat="1" applyFont="1" applyFill="1" applyBorder="1" applyAlignment="1">
      <alignment horizontal="left" vertical="center" wrapText="1"/>
    </xf>
    <xf numFmtId="3" fontId="1" fillId="0" borderId="17" xfId="0" applyNumberFormat="1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8" fontId="14" fillId="0" borderId="17" xfId="1" applyNumberFormat="1" applyFont="1" applyBorder="1" applyAlignment="1">
      <alignment horizontal="center" vertical="center"/>
    </xf>
    <xf numFmtId="167" fontId="1" fillId="0" borderId="17" xfId="0" applyNumberFormat="1" applyFont="1" applyBorder="1" applyAlignment="1">
      <alignment horizontal="center" vertical="center"/>
    </xf>
    <xf numFmtId="167" fontId="1" fillId="2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166" fontId="14" fillId="0" borderId="17" xfId="0" applyNumberFormat="1" applyFont="1" applyBorder="1" applyAlignment="1">
      <alignment horizontal="center" vertical="center"/>
    </xf>
    <xf numFmtId="169" fontId="14" fillId="0" borderId="1" xfId="1" applyNumberFormat="1" applyFont="1" applyBorder="1" applyAlignment="1">
      <alignment horizontal="center" vertical="center"/>
    </xf>
    <xf numFmtId="169" fontId="14" fillId="0" borderId="17" xfId="1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66" fontId="14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6" fontId="7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164" fontId="11" fillId="6" borderId="5" xfId="0" applyNumberFormat="1" applyFont="1" applyFill="1" applyBorder="1" applyAlignment="1">
      <alignment horizontal="center" vertical="center"/>
    </xf>
    <xf numFmtId="164" fontId="11" fillId="6" borderId="6" xfId="0" applyNumberFormat="1" applyFont="1" applyFill="1" applyBorder="1" applyAlignment="1">
      <alignment horizontal="center" vertical="center"/>
    </xf>
    <xf numFmtId="164" fontId="11" fillId="6" borderId="7" xfId="0" applyNumberFormat="1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64" fontId="8" fillId="5" borderId="14" xfId="0" applyNumberFormat="1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164" fontId="8" fillId="5" borderId="16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12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9" fontId="15" fillId="4" borderId="0" xfId="0" applyNumberFormat="1" applyFont="1" applyFill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E994"/>
      <rgbColor rgb="FF99CCFF"/>
      <rgbColor rgb="FFE0C2CD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E6350"/>
      <color rgb="FFE7DAA1"/>
      <color rgb="FF5D887F"/>
      <color rgb="FF948920"/>
      <color rgb="FFDCD05E"/>
      <color rgb="FFD9C2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290354</xdr:colOff>
      <xdr:row>0</xdr:row>
      <xdr:rowOff>154743</xdr:rowOff>
    </xdr:from>
    <xdr:to>
      <xdr:col>9</xdr:col>
      <xdr:colOff>16442</xdr:colOff>
      <xdr:row>11</xdr:row>
      <xdr:rowOff>55684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8DA1FEA-AC17-FBD4-0505-38A43997C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30" b="29013"/>
        <a:stretch/>
      </xdr:blipFill>
      <xdr:spPr>
        <a:xfrm>
          <a:off x="5243354" y="154743"/>
          <a:ext cx="4578011" cy="2571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3937-948B-4168-B042-4FE75A0D73C2}">
  <sheetPr>
    <pageSetUpPr fitToPage="1"/>
  </sheetPr>
  <dimension ref="B1:AMN142"/>
  <sheetViews>
    <sheetView showGridLines="0" tabSelected="1" topLeftCell="B64" zoomScaleNormal="100" workbookViewId="0">
      <selection activeCell="K74" sqref="K74"/>
    </sheetView>
  </sheetViews>
  <sheetFormatPr baseColWidth="10" defaultColWidth="10.44140625" defaultRowHeight="13.2"/>
  <cols>
    <col min="1" max="1" width="8" style="4" customWidth="1"/>
    <col min="2" max="2" width="38.6640625" style="3" customWidth="1"/>
    <col min="3" max="3" width="10.109375" style="3" bestFit="1" customWidth="1"/>
    <col min="4" max="4" width="17.44140625" style="3" bestFit="1" customWidth="1"/>
    <col min="5" max="5" width="10.6640625" style="3" customWidth="1"/>
    <col min="6" max="6" width="18.44140625" style="3" bestFit="1" customWidth="1"/>
    <col min="7" max="7" width="18.109375" style="3" customWidth="1"/>
    <col min="8" max="8" width="16.44140625" style="3" customWidth="1"/>
    <col min="9" max="9" width="9.109375" style="3" customWidth="1"/>
    <col min="10" max="10" width="15.33203125" style="3" customWidth="1"/>
    <col min="11" max="11" width="9.44140625" style="3" customWidth="1"/>
    <col min="12" max="12" width="14.33203125" style="3" bestFit="1" customWidth="1"/>
    <col min="13" max="13" width="13" style="3" customWidth="1"/>
    <col min="14" max="14" width="19.109375" style="3" customWidth="1"/>
    <col min="15" max="15" width="16.33203125" style="3" customWidth="1"/>
    <col min="16" max="16" width="17.44140625" style="3" customWidth="1"/>
    <col min="17" max="17" width="12.109375" style="3" customWidth="1"/>
    <col min="18" max="18" width="10.6640625" style="3" customWidth="1"/>
    <col min="19" max="19" width="10.88671875" style="3" customWidth="1"/>
    <col min="20" max="20" width="12.33203125" style="3" customWidth="1"/>
    <col min="21" max="29" width="7.44140625" style="3" customWidth="1"/>
    <col min="30" max="1028" width="10.44140625" style="3"/>
    <col min="1029" max="16384" width="10.44140625" style="4"/>
  </cols>
  <sheetData>
    <row r="1" spans="2:31" s="3" customFormat="1" ht="79.5" customHeight="1">
      <c r="B1" s="22"/>
      <c r="C1" s="22"/>
      <c r="D1" s="22"/>
      <c r="E1" s="23"/>
      <c r="F1" s="23"/>
      <c r="G1" s="23"/>
      <c r="H1" s="23"/>
      <c r="I1" s="23"/>
      <c r="M1" s="23"/>
      <c r="N1" s="23"/>
      <c r="O1" s="23"/>
      <c r="P1" s="23"/>
      <c r="Q1" s="23"/>
      <c r="R1" s="23"/>
    </row>
    <row r="2" spans="2:31" s="3" customFormat="1" ht="13.35" customHeight="1" thickBot="1">
      <c r="C2" s="22"/>
      <c r="D2" s="22"/>
      <c r="F2" s="23"/>
      <c r="J2" s="80">
        <v>2024</v>
      </c>
      <c r="K2" s="80"/>
      <c r="L2" s="80"/>
      <c r="O2" s="24"/>
      <c r="P2" s="24"/>
      <c r="Q2" s="24"/>
      <c r="R2" s="24"/>
      <c r="T2" s="4"/>
    </row>
    <row r="3" spans="2:31" s="3" customFormat="1" ht="13.8" thickBot="1">
      <c r="B3" s="29" t="s">
        <v>0</v>
      </c>
      <c r="C3" s="75" t="s">
        <v>61</v>
      </c>
      <c r="D3" s="76"/>
      <c r="F3" s="23"/>
      <c r="J3" s="80"/>
      <c r="K3" s="80"/>
      <c r="L3" s="80"/>
      <c r="N3" s="29" t="s">
        <v>1</v>
      </c>
      <c r="O3" s="75"/>
      <c r="P3" s="76"/>
      <c r="Q3" s="24"/>
      <c r="R3" s="24"/>
      <c r="T3" s="4"/>
    </row>
    <row r="4" spans="2:31" s="3" customFormat="1" ht="13.8" thickBot="1">
      <c r="B4" s="29" t="s">
        <v>2</v>
      </c>
      <c r="C4" s="75" t="s">
        <v>3</v>
      </c>
      <c r="D4" s="76"/>
      <c r="E4" s="23"/>
      <c r="F4" s="23"/>
      <c r="J4" s="80"/>
      <c r="K4" s="80"/>
      <c r="L4" s="80"/>
      <c r="N4" s="29" t="s">
        <v>4</v>
      </c>
      <c r="O4" s="75" t="s">
        <v>5</v>
      </c>
      <c r="P4" s="76"/>
      <c r="Q4" s="24"/>
      <c r="R4" s="24"/>
      <c r="T4" s="4"/>
    </row>
    <row r="5" spans="2:31" s="3" customFormat="1" ht="12.6" thickBot="1">
      <c r="B5" s="24"/>
      <c r="C5" s="75"/>
      <c r="D5" s="76"/>
      <c r="F5" s="23"/>
      <c r="J5" s="80"/>
      <c r="K5" s="80"/>
      <c r="L5" s="80"/>
      <c r="N5" s="24"/>
      <c r="O5" s="24"/>
      <c r="P5" s="24"/>
      <c r="Q5" s="24"/>
      <c r="R5" s="24"/>
    </row>
    <row r="6" spans="2:31" s="3" customFormat="1" ht="14.1" customHeight="1" thickBot="1">
      <c r="B6" s="29" t="s">
        <v>6</v>
      </c>
      <c r="C6" s="75">
        <v>2000</v>
      </c>
      <c r="D6" s="76"/>
      <c r="F6" s="23"/>
      <c r="J6" s="80"/>
      <c r="K6" s="80"/>
      <c r="L6" s="80"/>
      <c r="N6" s="29" t="s">
        <v>7</v>
      </c>
      <c r="O6" s="81" t="s">
        <v>8</v>
      </c>
      <c r="P6" s="82"/>
      <c r="Q6" s="24"/>
      <c r="R6" s="24"/>
    </row>
    <row r="7" spans="2:31" s="3" customFormat="1" ht="14.1" customHeight="1" thickBot="1">
      <c r="B7" s="29" t="s">
        <v>9</v>
      </c>
      <c r="C7" s="75" t="s">
        <v>10</v>
      </c>
      <c r="D7" s="76"/>
      <c r="F7" s="23"/>
      <c r="J7" s="80"/>
      <c r="K7" s="80"/>
      <c r="L7" s="80"/>
      <c r="N7" s="24"/>
      <c r="O7" s="24"/>
      <c r="P7" s="24"/>
      <c r="Q7" s="24"/>
      <c r="R7" s="24"/>
    </row>
    <row r="8" spans="2:31" s="3" customFormat="1" ht="12.6" thickBot="1">
      <c r="B8" s="24"/>
      <c r="C8" s="24"/>
      <c r="D8" s="24"/>
      <c r="F8" s="23"/>
      <c r="N8" s="24"/>
      <c r="O8" s="24"/>
      <c r="P8" s="24"/>
      <c r="Q8" s="24"/>
      <c r="R8" s="24"/>
    </row>
    <row r="9" spans="2:31" s="3" customFormat="1" ht="14.1" customHeight="1" thickBot="1">
      <c r="B9" s="29" t="s">
        <v>11</v>
      </c>
      <c r="C9" s="75" t="s">
        <v>62</v>
      </c>
      <c r="D9" s="76"/>
      <c r="F9" s="23"/>
      <c r="J9" s="24"/>
      <c r="K9" s="24"/>
      <c r="L9" s="24"/>
      <c r="N9" s="77" t="s">
        <v>12</v>
      </c>
      <c r="O9" s="75" t="s">
        <v>13</v>
      </c>
      <c r="P9" s="76"/>
      <c r="Q9" s="24"/>
      <c r="R9" s="24"/>
    </row>
    <row r="10" spans="2:31" s="3" customFormat="1" ht="12.6" thickBot="1">
      <c r="B10" s="29" t="s">
        <v>14</v>
      </c>
      <c r="C10" s="75" t="s">
        <v>15</v>
      </c>
      <c r="D10" s="76"/>
      <c r="F10" s="23"/>
      <c r="J10" s="24"/>
      <c r="K10" s="24"/>
      <c r="L10" s="24"/>
      <c r="N10" s="78"/>
      <c r="O10" s="75" t="s">
        <v>16</v>
      </c>
      <c r="P10" s="76"/>
      <c r="Q10" s="24"/>
      <c r="R10" s="24"/>
    </row>
    <row r="11" spans="2:31" s="3" customFormat="1" ht="13.8">
      <c r="N11" s="1"/>
      <c r="O11" s="1"/>
      <c r="P11" s="1"/>
      <c r="Q11" s="1"/>
      <c r="R11" s="1"/>
    </row>
    <row r="12" spans="2:31" s="3" customFormat="1" ht="13.8">
      <c r="N12" s="1"/>
      <c r="O12" s="1"/>
      <c r="P12" s="1"/>
      <c r="Q12" s="1"/>
      <c r="R12" s="1"/>
    </row>
    <row r="13" spans="2:31" s="3" customFormat="1" ht="14.4" thickBot="1">
      <c r="N13" s="1"/>
      <c r="O13" s="1"/>
      <c r="P13" s="1"/>
      <c r="Q13" s="1"/>
      <c r="R13" s="1"/>
    </row>
    <row r="14" spans="2:31" s="3" customFormat="1" ht="16.8" thickBot="1">
      <c r="B14" s="63" t="s">
        <v>17</v>
      </c>
      <c r="C14" s="64"/>
      <c r="D14" s="64"/>
      <c r="E14" s="64"/>
      <c r="F14" s="64"/>
      <c r="G14" s="64"/>
      <c r="H14" s="79"/>
      <c r="I14" s="25"/>
      <c r="J14" s="63" t="s">
        <v>18</v>
      </c>
      <c r="K14" s="64"/>
      <c r="L14" s="64"/>
      <c r="M14" s="64"/>
      <c r="N14" s="64"/>
      <c r="O14" s="64"/>
      <c r="P14" s="64"/>
    </row>
    <row r="15" spans="2:31" s="5" customFormat="1" ht="13.8" thickBot="1">
      <c r="B15" s="36" t="s">
        <v>19</v>
      </c>
      <c r="C15" s="6">
        <v>30</v>
      </c>
      <c r="D15" s="3"/>
      <c r="E15" s="3"/>
      <c r="F15" s="3"/>
      <c r="G15" s="3"/>
      <c r="H15" s="3"/>
      <c r="I15" s="25"/>
      <c r="M15" s="7"/>
      <c r="N15" s="4"/>
      <c r="O15" s="4"/>
      <c r="P15" s="4"/>
      <c r="Q15" s="4"/>
      <c r="R15" s="4"/>
      <c r="S15" s="4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2:31" s="5" customFormat="1" ht="16.350000000000001" customHeight="1" thickBot="1">
      <c r="B16" s="21"/>
      <c r="C16" s="21" t="s">
        <v>20</v>
      </c>
      <c r="D16" s="21" t="s">
        <v>21</v>
      </c>
      <c r="E16" s="21" t="s">
        <v>22</v>
      </c>
      <c r="F16" s="21" t="s">
        <v>23</v>
      </c>
      <c r="G16" s="21" t="s">
        <v>24</v>
      </c>
      <c r="H16" s="21" t="s">
        <v>25</v>
      </c>
      <c r="I16" s="25"/>
      <c r="J16" s="21"/>
      <c r="K16" s="21" t="s">
        <v>20</v>
      </c>
      <c r="L16" s="21" t="s">
        <v>21</v>
      </c>
      <c r="M16" s="21" t="s">
        <v>22</v>
      </c>
      <c r="N16" s="21" t="s">
        <v>23</v>
      </c>
      <c r="O16" s="21" t="s">
        <v>24</v>
      </c>
      <c r="P16" s="21" t="s">
        <v>25</v>
      </c>
      <c r="Q16" s="4"/>
      <c r="R16" s="4"/>
      <c r="S16" s="4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2:31" s="5" customFormat="1" ht="16.350000000000001" customHeight="1" thickBot="1">
      <c r="B17" s="72" t="s">
        <v>26</v>
      </c>
      <c r="C17" s="73"/>
      <c r="D17" s="73"/>
      <c r="E17" s="73"/>
      <c r="F17" s="73"/>
      <c r="G17" s="73"/>
      <c r="H17" s="74"/>
      <c r="I17" s="25"/>
      <c r="J17" s="72" t="s">
        <v>27</v>
      </c>
      <c r="K17" s="73"/>
      <c r="L17" s="73"/>
      <c r="M17" s="73"/>
      <c r="N17" s="73"/>
      <c r="O17" s="73"/>
      <c r="P17" s="74"/>
      <c r="Q17" s="4"/>
      <c r="R17" s="4"/>
      <c r="S17" s="4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2:31" s="5" customFormat="1" ht="22.8">
      <c r="B18" s="36" t="s">
        <v>28</v>
      </c>
      <c r="C18" s="37">
        <v>1</v>
      </c>
      <c r="D18" s="39">
        <v>10000</v>
      </c>
      <c r="E18" s="47">
        <v>1.2</v>
      </c>
      <c r="F18" s="41">
        <f>D18*E18</f>
        <v>12000</v>
      </c>
      <c r="G18" s="42">
        <f>C18*D18</f>
        <v>10000</v>
      </c>
      <c r="H18" s="42">
        <f>C18*F18</f>
        <v>12000</v>
      </c>
      <c r="I18" s="25"/>
      <c r="J18" s="36" t="s">
        <v>29</v>
      </c>
      <c r="K18" s="6">
        <v>1</v>
      </c>
      <c r="L18" s="12">
        <v>21900</v>
      </c>
      <c r="M18" s="31">
        <v>1</v>
      </c>
      <c r="N18" s="12">
        <v>21900</v>
      </c>
      <c r="O18" s="12">
        <f>L18*K18</f>
        <v>21900</v>
      </c>
      <c r="P18" s="12">
        <f>M18*L18</f>
        <v>21900</v>
      </c>
      <c r="Q18" s="4"/>
      <c r="R18" s="4"/>
      <c r="S18" s="4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2:31" s="5" customFormat="1" ht="15.6" customHeight="1" thickBot="1">
      <c r="B19" s="2" t="s">
        <v>86</v>
      </c>
      <c r="C19" s="6">
        <v>1</v>
      </c>
      <c r="D19" s="8">
        <f>5%*D18</f>
        <v>500</v>
      </c>
      <c r="E19" s="47">
        <v>1.2</v>
      </c>
      <c r="F19" s="8">
        <f>D19*E19</f>
        <v>600</v>
      </c>
      <c r="G19" s="9">
        <f>D19</f>
        <v>500</v>
      </c>
      <c r="H19" s="9">
        <f>F19</f>
        <v>600</v>
      </c>
      <c r="I19" s="25"/>
      <c r="J19" s="36" t="s">
        <v>87</v>
      </c>
      <c r="K19" s="6">
        <v>1</v>
      </c>
      <c r="L19" s="12">
        <v>1000</v>
      </c>
      <c r="M19" s="31">
        <v>1</v>
      </c>
      <c r="N19" s="12">
        <f>L19*M19</f>
        <v>1000</v>
      </c>
      <c r="O19" s="12">
        <f>L19</f>
        <v>1000</v>
      </c>
      <c r="P19" s="12">
        <f>N19</f>
        <v>1000</v>
      </c>
      <c r="Q19" s="4"/>
      <c r="R19" s="4"/>
      <c r="S19" s="4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2:31" s="5" customFormat="1" ht="15.6" thickBot="1">
      <c r="B20" s="10"/>
      <c r="C20" s="11"/>
      <c r="D20" s="12"/>
      <c r="E20" s="34"/>
      <c r="F20" s="12"/>
      <c r="G20" s="13"/>
      <c r="H20" s="13"/>
      <c r="I20" s="25"/>
      <c r="J20" s="57" t="s">
        <v>30</v>
      </c>
      <c r="K20" s="58"/>
      <c r="L20" s="58"/>
      <c r="M20" s="58"/>
      <c r="N20" s="59"/>
      <c r="O20" s="20">
        <f>SUM(O18:O19)</f>
        <v>22900</v>
      </c>
      <c r="P20" s="20">
        <f>SUM(P18:P19)</f>
        <v>22900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2:31" s="5" customFormat="1" ht="15.6" thickBot="1">
      <c r="B21" s="69" t="s">
        <v>30</v>
      </c>
      <c r="C21" s="70"/>
      <c r="D21" s="70"/>
      <c r="E21" s="70"/>
      <c r="F21" s="70"/>
      <c r="G21" s="20">
        <f>SUM(G18:G20)</f>
        <v>10500</v>
      </c>
      <c r="H21" s="20">
        <f>SUM(H18:H20)</f>
        <v>12600</v>
      </c>
      <c r="I21" s="25"/>
      <c r="Q21" s="4"/>
      <c r="R21" s="4"/>
      <c r="S21" s="4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2:31" s="5" customFormat="1" ht="13.8" thickBot="1">
      <c r="B22" s="68"/>
      <c r="C22" s="68"/>
      <c r="D22" s="68"/>
      <c r="E22" s="68"/>
      <c r="F22" s="68"/>
      <c r="G22" s="68"/>
      <c r="H22" s="15"/>
      <c r="I22" s="25"/>
      <c r="Q22" s="4"/>
      <c r="R22" s="4"/>
      <c r="S22" s="4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2:31" s="5" customFormat="1" ht="16.8" thickBot="1">
      <c r="B23" s="60" t="s">
        <v>31</v>
      </c>
      <c r="C23" s="61"/>
      <c r="D23" s="61"/>
      <c r="E23" s="61"/>
      <c r="F23" s="61"/>
      <c r="G23" s="61"/>
      <c r="H23" s="62"/>
      <c r="I23" s="25"/>
      <c r="J23" s="60" t="s">
        <v>32</v>
      </c>
      <c r="K23" s="61"/>
      <c r="L23" s="61"/>
      <c r="M23" s="61"/>
      <c r="N23" s="61"/>
      <c r="O23" s="61"/>
      <c r="P23" s="62"/>
      <c r="Q23" s="4"/>
      <c r="R23" s="4"/>
      <c r="S23" s="4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2:31" s="3" customFormat="1">
      <c r="B24" s="36" t="s">
        <v>78</v>
      </c>
      <c r="C24" s="37">
        <v>2</v>
      </c>
      <c r="D24" s="39">
        <v>1500</v>
      </c>
      <c r="E24" s="43">
        <v>1</v>
      </c>
      <c r="F24" s="39">
        <f>D24*E24</f>
        <v>1500</v>
      </c>
      <c r="G24" s="44">
        <f>C24*D24</f>
        <v>3000</v>
      </c>
      <c r="H24" s="44">
        <f>F24*C24</f>
        <v>3000</v>
      </c>
      <c r="I24" s="25"/>
      <c r="J24" s="36" t="s">
        <v>33</v>
      </c>
      <c r="K24" s="37">
        <v>1</v>
      </c>
      <c r="L24" s="39">
        <v>3000</v>
      </c>
      <c r="M24" s="47">
        <v>1</v>
      </c>
      <c r="N24" s="39">
        <v>3000</v>
      </c>
      <c r="O24" s="39">
        <f>L24</f>
        <v>3000</v>
      </c>
      <c r="P24" s="39">
        <f>K24*N24</f>
        <v>3000</v>
      </c>
      <c r="Q24" s="4"/>
      <c r="R24" s="4"/>
      <c r="S24" s="4"/>
    </row>
    <row r="25" spans="2:31" s="3" customFormat="1">
      <c r="B25" s="36" t="s">
        <v>58</v>
      </c>
      <c r="C25" s="37">
        <v>2</v>
      </c>
      <c r="D25" s="39">
        <v>750</v>
      </c>
      <c r="E25" s="43">
        <v>1</v>
      </c>
      <c r="F25" s="39">
        <f t="shared" ref="F25:F30" si="0">D25*E25</f>
        <v>750</v>
      </c>
      <c r="G25" s="44">
        <f t="shared" ref="G25:G30" si="1">C25*D25</f>
        <v>1500</v>
      </c>
      <c r="H25" s="44">
        <f t="shared" ref="H25:H30" si="2">F25*C25</f>
        <v>1500</v>
      </c>
      <c r="I25" s="25"/>
      <c r="J25" s="36"/>
      <c r="K25" s="37"/>
      <c r="L25" s="39"/>
      <c r="M25" s="47"/>
      <c r="N25" s="39"/>
      <c r="O25" s="39"/>
      <c r="P25" s="39"/>
      <c r="Q25" s="4"/>
      <c r="R25" s="4"/>
      <c r="S25" s="4"/>
    </row>
    <row r="26" spans="2:31" s="3" customFormat="1">
      <c r="B26" s="36" t="s">
        <v>55</v>
      </c>
      <c r="C26" s="6">
        <v>2</v>
      </c>
      <c r="D26" s="12">
        <v>750</v>
      </c>
      <c r="E26" s="43">
        <v>1</v>
      </c>
      <c r="F26" s="39">
        <f t="shared" si="0"/>
        <v>750</v>
      </c>
      <c r="G26" s="44">
        <f t="shared" si="1"/>
        <v>1500</v>
      </c>
      <c r="H26" s="44">
        <f t="shared" si="2"/>
        <v>1500</v>
      </c>
      <c r="I26" s="25"/>
      <c r="J26" s="36" t="s">
        <v>74</v>
      </c>
      <c r="K26" s="6">
        <v>1</v>
      </c>
      <c r="L26" s="12">
        <v>2000</v>
      </c>
      <c r="M26" s="46">
        <v>1</v>
      </c>
      <c r="N26" s="12">
        <v>2000</v>
      </c>
      <c r="O26" s="39">
        <f t="shared" ref="O26:O28" si="3">L26</f>
        <v>2000</v>
      </c>
      <c r="P26" s="12">
        <f>K26*N26</f>
        <v>2000</v>
      </c>
      <c r="Q26" s="4"/>
      <c r="R26" s="4"/>
      <c r="S26" s="4"/>
    </row>
    <row r="27" spans="2:31" s="3" customFormat="1">
      <c r="B27" s="36" t="s">
        <v>57</v>
      </c>
      <c r="C27" s="6">
        <v>2</v>
      </c>
      <c r="D27" s="12">
        <v>750</v>
      </c>
      <c r="E27" s="43">
        <v>1</v>
      </c>
      <c r="F27" s="39">
        <f>D27*E27</f>
        <v>750</v>
      </c>
      <c r="G27" s="44">
        <f t="shared" si="1"/>
        <v>1500</v>
      </c>
      <c r="H27" s="44">
        <f t="shared" si="2"/>
        <v>1500</v>
      </c>
      <c r="I27" s="25"/>
      <c r="J27" s="36" t="s">
        <v>60</v>
      </c>
      <c r="K27" s="6">
        <v>1</v>
      </c>
      <c r="L27" s="12">
        <v>1500</v>
      </c>
      <c r="M27" s="46">
        <v>1</v>
      </c>
      <c r="N27" s="12">
        <v>1500</v>
      </c>
      <c r="O27" s="39">
        <f t="shared" si="3"/>
        <v>1500</v>
      </c>
      <c r="P27" s="12">
        <f>K27*N27</f>
        <v>1500</v>
      </c>
      <c r="Q27" s="4"/>
      <c r="R27" s="4"/>
      <c r="S27" s="4"/>
    </row>
    <row r="28" spans="2:31" s="3" customFormat="1" ht="13.8" thickBot="1">
      <c r="B28" s="36" t="s">
        <v>56</v>
      </c>
      <c r="C28" s="6">
        <v>2</v>
      </c>
      <c r="D28" s="12">
        <v>500</v>
      </c>
      <c r="E28" s="43">
        <v>1</v>
      </c>
      <c r="F28" s="39">
        <f t="shared" si="0"/>
        <v>500</v>
      </c>
      <c r="G28" s="44">
        <f t="shared" si="1"/>
        <v>1000</v>
      </c>
      <c r="H28" s="44">
        <f t="shared" si="2"/>
        <v>1000</v>
      </c>
      <c r="I28" s="25"/>
      <c r="J28" s="36" t="s">
        <v>75</v>
      </c>
      <c r="K28" s="6">
        <v>1</v>
      </c>
      <c r="L28" s="12">
        <v>3000</v>
      </c>
      <c r="M28" s="46">
        <v>1</v>
      </c>
      <c r="N28" s="12">
        <v>3000</v>
      </c>
      <c r="O28" s="39">
        <f t="shared" si="3"/>
        <v>3000</v>
      </c>
      <c r="P28" s="12">
        <f>K28*N28</f>
        <v>3000</v>
      </c>
      <c r="Q28" s="4"/>
      <c r="R28" s="4"/>
      <c r="S28" s="4"/>
    </row>
    <row r="29" spans="2:31" s="3" customFormat="1" ht="15.6" thickBot="1">
      <c r="B29" s="36" t="s">
        <v>34</v>
      </c>
      <c r="C29" s="37">
        <v>2</v>
      </c>
      <c r="D29" s="12">
        <v>2500</v>
      </c>
      <c r="E29" s="43">
        <v>1</v>
      </c>
      <c r="F29" s="39">
        <f t="shared" si="0"/>
        <v>2500</v>
      </c>
      <c r="G29" s="44">
        <f t="shared" si="1"/>
        <v>5000</v>
      </c>
      <c r="H29" s="44">
        <f t="shared" si="2"/>
        <v>5000</v>
      </c>
      <c r="I29" s="25"/>
      <c r="J29" s="57" t="s">
        <v>30</v>
      </c>
      <c r="K29" s="58"/>
      <c r="L29" s="58"/>
      <c r="M29" s="58"/>
      <c r="N29" s="59"/>
      <c r="O29" s="20">
        <f>SUM(O24:O28)</f>
        <v>9500</v>
      </c>
      <c r="P29" s="20">
        <f>SUM(P24:P28)</f>
        <v>9500</v>
      </c>
      <c r="Q29" s="4"/>
      <c r="R29" s="4"/>
      <c r="S29" s="4"/>
    </row>
    <row r="30" spans="2:31" s="3" customFormat="1">
      <c r="B30" s="36" t="s">
        <v>59</v>
      </c>
      <c r="C30" s="6">
        <v>2</v>
      </c>
      <c r="D30" s="56">
        <v>1000</v>
      </c>
      <c r="E30" s="32">
        <v>1</v>
      </c>
      <c r="F30" s="12">
        <f t="shared" si="0"/>
        <v>1000</v>
      </c>
      <c r="G30" s="44">
        <f t="shared" si="1"/>
        <v>2000</v>
      </c>
      <c r="H30" s="44">
        <f t="shared" si="2"/>
        <v>2000</v>
      </c>
      <c r="I30" s="25"/>
      <c r="Q30" s="4"/>
      <c r="R30" s="4"/>
      <c r="S30" s="4"/>
    </row>
    <row r="31" spans="2:31" s="3" customFormat="1" ht="12" thickBot="1">
      <c r="B31" s="16"/>
      <c r="C31" s="11"/>
      <c r="D31" s="12"/>
      <c r="E31" s="30"/>
      <c r="F31" s="12"/>
      <c r="G31" s="13"/>
      <c r="H31" s="13"/>
      <c r="I31" s="25"/>
      <c r="R31" s="3">
        <f>N33+N34</f>
        <v>30000</v>
      </c>
      <c r="S31" s="3">
        <f>R31+R32</f>
        <v>30000</v>
      </c>
    </row>
    <row r="32" spans="2:31" s="3" customFormat="1" ht="16.8" thickBot="1">
      <c r="B32" s="69" t="s">
        <v>30</v>
      </c>
      <c r="C32" s="70"/>
      <c r="D32" s="70"/>
      <c r="E32" s="70"/>
      <c r="F32" s="71"/>
      <c r="G32" s="20">
        <f>SUM(G24:G31)</f>
        <v>15500</v>
      </c>
      <c r="H32" s="20">
        <f>SUM(H24:H31)</f>
        <v>15500</v>
      </c>
      <c r="I32" s="25"/>
      <c r="J32" s="60" t="s">
        <v>35</v>
      </c>
      <c r="K32" s="61"/>
      <c r="L32" s="61"/>
      <c r="M32" s="61"/>
      <c r="N32" s="61"/>
      <c r="O32" s="61"/>
      <c r="P32" s="62"/>
      <c r="Q32" s="4"/>
      <c r="R32" s="49">
        <f>N35+N36</f>
        <v>0</v>
      </c>
      <c r="S32" s="4"/>
    </row>
    <row r="33" spans="2:30" s="3" customFormat="1">
      <c r="B33" s="17"/>
      <c r="C33" s="17"/>
      <c r="D33" s="17"/>
      <c r="E33" s="17"/>
      <c r="F33" s="17"/>
      <c r="G33" s="17"/>
      <c r="I33" s="25"/>
      <c r="J33" s="36" t="s">
        <v>76</v>
      </c>
      <c r="K33" s="37">
        <v>1</v>
      </c>
      <c r="L33" s="38">
        <v>20000</v>
      </c>
      <c r="M33" s="47">
        <v>1.2</v>
      </c>
      <c r="N33" s="38">
        <f>L33*M33</f>
        <v>24000</v>
      </c>
      <c r="O33" s="38">
        <f>L33</f>
        <v>20000</v>
      </c>
      <c r="P33" s="38">
        <f>N33*K33</f>
        <v>24000</v>
      </c>
      <c r="Q33" s="4"/>
      <c r="R33" s="4"/>
      <c r="S33" s="4"/>
    </row>
    <row r="34" spans="2:30" s="3" customFormat="1" ht="13.8" thickBot="1">
      <c r="B34" s="17"/>
      <c r="C34" s="17"/>
      <c r="D34" s="17"/>
      <c r="E34" s="17"/>
      <c r="F34" s="17"/>
      <c r="G34" s="17"/>
      <c r="I34" s="25"/>
      <c r="J34" s="2" t="s">
        <v>77</v>
      </c>
      <c r="K34" s="6">
        <v>1</v>
      </c>
      <c r="L34" s="11">
        <v>5000</v>
      </c>
      <c r="M34" s="47">
        <v>1.2</v>
      </c>
      <c r="N34" s="38">
        <f>L34*M34</f>
        <v>6000</v>
      </c>
      <c r="O34" s="38">
        <f>L34</f>
        <v>5000</v>
      </c>
      <c r="P34" s="38">
        <f>N34*K34</f>
        <v>6000</v>
      </c>
      <c r="Q34" s="4"/>
      <c r="R34" s="4"/>
      <c r="S34" s="4"/>
    </row>
    <row r="35" spans="2:30" s="3" customFormat="1" ht="16.8" thickBot="1">
      <c r="B35" s="60" t="s">
        <v>36</v>
      </c>
      <c r="C35" s="61"/>
      <c r="D35" s="61"/>
      <c r="E35" s="61"/>
      <c r="F35" s="61"/>
      <c r="G35" s="61"/>
      <c r="H35" s="62"/>
      <c r="I35" s="25"/>
      <c r="J35" s="36"/>
      <c r="K35" s="11"/>
      <c r="L35" s="11"/>
      <c r="M35" s="47"/>
      <c r="N35" s="11"/>
      <c r="O35" s="38"/>
      <c r="P35" s="38"/>
      <c r="Q35" s="4"/>
      <c r="R35" s="4"/>
      <c r="S35" s="4"/>
    </row>
    <row r="36" spans="2:30" s="3" customFormat="1" ht="13.8" thickBot="1">
      <c r="B36" s="36" t="s">
        <v>37</v>
      </c>
      <c r="C36" s="6">
        <v>1</v>
      </c>
      <c r="D36" s="12">
        <v>5000</v>
      </c>
      <c r="E36" s="32">
        <v>1</v>
      </c>
      <c r="F36" s="12">
        <f t="shared" ref="F36:F37" si="4">D36*E36</f>
        <v>5000</v>
      </c>
      <c r="G36" s="13">
        <f>C36*D36</f>
        <v>5000</v>
      </c>
      <c r="H36" s="13">
        <f t="shared" ref="H36:H37" si="5">C36*F36</f>
        <v>5000</v>
      </c>
      <c r="I36" s="25"/>
      <c r="J36" s="36"/>
      <c r="K36" s="11"/>
      <c r="L36" s="11"/>
      <c r="M36" s="47"/>
      <c r="N36" s="11"/>
      <c r="O36" s="38"/>
      <c r="P36" s="38"/>
      <c r="Q36" s="4"/>
      <c r="R36" s="4"/>
      <c r="S36" s="4"/>
    </row>
    <row r="37" spans="2:30" s="3" customFormat="1" ht="15.6" thickBot="1">
      <c r="B37" s="36" t="s">
        <v>39</v>
      </c>
      <c r="C37" s="6">
        <v>1</v>
      </c>
      <c r="D37" s="53">
        <v>200</v>
      </c>
      <c r="E37" s="30">
        <v>1.2</v>
      </c>
      <c r="F37" s="12">
        <f t="shared" si="4"/>
        <v>240</v>
      </c>
      <c r="G37" s="13">
        <f>C37*D37</f>
        <v>200</v>
      </c>
      <c r="H37" s="13">
        <f t="shared" si="5"/>
        <v>240</v>
      </c>
      <c r="I37" s="25"/>
      <c r="J37" s="57" t="s">
        <v>30</v>
      </c>
      <c r="K37" s="58"/>
      <c r="L37" s="58"/>
      <c r="M37" s="58"/>
      <c r="N37" s="59"/>
      <c r="O37" s="20">
        <f>SUM(O33:O36)</f>
        <v>25000</v>
      </c>
      <c r="P37" s="20">
        <f>SUM(P33:P36)</f>
        <v>30000</v>
      </c>
    </row>
    <row r="38" spans="2:30" s="3" customFormat="1" ht="12" thickBot="1">
      <c r="B38" s="36" t="s">
        <v>40</v>
      </c>
      <c r="C38" s="6">
        <v>1</v>
      </c>
      <c r="D38" s="53">
        <v>500</v>
      </c>
      <c r="E38" s="30">
        <v>1.2</v>
      </c>
      <c r="F38" s="12">
        <f>D38*E38</f>
        <v>600</v>
      </c>
      <c r="G38" s="13">
        <f>C38*D38</f>
        <v>500</v>
      </c>
      <c r="H38" s="13">
        <f>F38*C38</f>
        <v>600</v>
      </c>
      <c r="I38" s="25"/>
    </row>
    <row r="39" spans="2:30" s="3" customFormat="1" ht="16.8" thickBot="1">
      <c r="B39" s="36" t="s">
        <v>80</v>
      </c>
      <c r="C39" s="6">
        <v>1</v>
      </c>
      <c r="D39" s="53">
        <v>400</v>
      </c>
      <c r="E39" s="32">
        <v>1</v>
      </c>
      <c r="F39" s="12">
        <f>D39*E39</f>
        <v>400</v>
      </c>
      <c r="G39" s="13">
        <f>C39*D39</f>
        <v>400</v>
      </c>
      <c r="H39" s="13">
        <f>C39*F39</f>
        <v>400</v>
      </c>
      <c r="I39" s="25"/>
      <c r="J39" s="63" t="s">
        <v>38</v>
      </c>
      <c r="K39" s="64"/>
      <c r="L39" s="64"/>
      <c r="M39" s="64"/>
      <c r="N39" s="64"/>
      <c r="O39" s="19">
        <f>SUM(O20+O29+O37)</f>
        <v>57400</v>
      </c>
      <c r="P39" s="19">
        <f>SUM(P20+P29+P37)</f>
        <v>62400</v>
      </c>
    </row>
    <row r="40" spans="2:30" s="3" customFormat="1" ht="12" thickBot="1">
      <c r="B40" s="36" t="s">
        <v>86</v>
      </c>
      <c r="C40" s="6">
        <v>1</v>
      </c>
      <c r="D40" s="53">
        <v>200</v>
      </c>
      <c r="E40" s="30">
        <v>1.2</v>
      </c>
      <c r="F40" s="53">
        <f>D40*E40</f>
        <v>240</v>
      </c>
      <c r="G40" s="54">
        <f>C40*D40</f>
        <v>200</v>
      </c>
      <c r="H40" s="54">
        <f>F40</f>
        <v>240</v>
      </c>
      <c r="I40" s="25"/>
    </row>
    <row r="41" spans="2:30" s="3" customFormat="1" ht="16.8" thickBot="1">
      <c r="B41" s="69" t="s">
        <v>30</v>
      </c>
      <c r="C41" s="70"/>
      <c r="D41" s="70"/>
      <c r="E41" s="70"/>
      <c r="F41" s="70"/>
      <c r="G41" s="20">
        <f>SUM(G36:G40)</f>
        <v>6300</v>
      </c>
      <c r="H41" s="20">
        <f>SUM(H36:H40)</f>
        <v>6480</v>
      </c>
      <c r="I41" s="25"/>
      <c r="J41" s="60" t="s">
        <v>63</v>
      </c>
      <c r="K41" s="61"/>
      <c r="L41" s="61"/>
      <c r="M41" s="61"/>
      <c r="N41" s="61"/>
      <c r="O41" s="35" t="str">
        <f>IF(O39-G87&gt;0,O39-G87,"")</f>
        <v/>
      </c>
      <c r="P41" s="35" t="str">
        <f>IF(P39-H87&gt;0,P39-H87,"")</f>
        <v/>
      </c>
    </row>
    <row r="42" spans="2:30" s="3" customFormat="1" ht="12" thickBot="1">
      <c r="B42" s="68"/>
      <c r="C42" s="68"/>
      <c r="D42" s="68"/>
      <c r="E42" s="68"/>
      <c r="F42" s="68"/>
      <c r="G42" s="68"/>
      <c r="H42" s="15"/>
      <c r="I42" s="25"/>
    </row>
    <row r="43" spans="2:30" s="3" customFormat="1" ht="16.8" thickBot="1">
      <c r="B43" s="60" t="s">
        <v>41</v>
      </c>
      <c r="C43" s="61"/>
      <c r="D43" s="61"/>
      <c r="E43" s="61"/>
      <c r="F43" s="61"/>
      <c r="G43" s="61"/>
      <c r="H43" s="62"/>
      <c r="I43" s="25"/>
    </row>
    <row r="44" spans="2:30" s="3" customFormat="1">
      <c r="B44" s="18" t="s">
        <v>81</v>
      </c>
      <c r="C44" s="6">
        <v>70</v>
      </c>
      <c r="D44" s="39">
        <v>3.87</v>
      </c>
      <c r="E44" s="45">
        <v>1.2</v>
      </c>
      <c r="F44" s="39">
        <f>D44*E44</f>
        <v>4.6440000000000001</v>
      </c>
      <c r="G44" s="13">
        <f>D44*C44</f>
        <v>270.90000000000003</v>
      </c>
      <c r="H44" s="13">
        <f>F44*C44</f>
        <v>325.08</v>
      </c>
      <c r="I44" s="25"/>
      <c r="U44" s="4"/>
      <c r="V44" s="4"/>
      <c r="W44" s="4"/>
      <c r="AD44" s="4"/>
    </row>
    <row r="45" spans="2:30" s="3" customFormat="1">
      <c r="B45" s="18" t="s">
        <v>42</v>
      </c>
      <c r="C45" s="6">
        <v>1</v>
      </c>
      <c r="D45" s="12">
        <v>320</v>
      </c>
      <c r="E45" s="32">
        <v>1</v>
      </c>
      <c r="F45" s="39">
        <f t="shared" ref="F45:F48" si="6">D45*E45</f>
        <v>320</v>
      </c>
      <c r="G45" s="13">
        <f t="shared" ref="G45:G51" si="7">D45*C45</f>
        <v>320</v>
      </c>
      <c r="H45" s="13">
        <f>F45*C45</f>
        <v>320</v>
      </c>
      <c r="I45" s="25"/>
      <c r="U45" s="4"/>
      <c r="V45" s="4"/>
      <c r="W45" s="4"/>
      <c r="AD45" s="4"/>
    </row>
    <row r="46" spans="2:30" s="3" customFormat="1">
      <c r="B46" s="18" t="s">
        <v>43</v>
      </c>
      <c r="C46" s="6">
        <v>2</v>
      </c>
      <c r="D46" s="12">
        <v>100</v>
      </c>
      <c r="E46" s="32">
        <v>1</v>
      </c>
      <c r="F46" s="39">
        <f t="shared" si="6"/>
        <v>100</v>
      </c>
      <c r="G46" s="13">
        <f t="shared" si="7"/>
        <v>200</v>
      </c>
      <c r="H46" s="13">
        <f t="shared" ref="H46:H51" si="8">F46*C46</f>
        <v>200</v>
      </c>
      <c r="I46" s="25"/>
      <c r="U46" s="4"/>
      <c r="V46" s="4"/>
      <c r="W46" s="4"/>
      <c r="AD46" s="4"/>
    </row>
    <row r="47" spans="2:30" s="3" customFormat="1">
      <c r="B47" s="18" t="s">
        <v>82</v>
      </c>
      <c r="C47" s="6">
        <v>200</v>
      </c>
      <c r="D47" s="12">
        <v>0.9</v>
      </c>
      <c r="E47" s="46">
        <v>1.2</v>
      </c>
      <c r="F47" s="39">
        <f t="shared" si="6"/>
        <v>1.08</v>
      </c>
      <c r="G47" s="13">
        <f t="shared" si="7"/>
        <v>180</v>
      </c>
      <c r="H47" s="13">
        <f t="shared" si="8"/>
        <v>216</v>
      </c>
      <c r="I47" s="25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2:30" s="3" customFormat="1">
      <c r="B48" s="18" t="s">
        <v>83</v>
      </c>
      <c r="C48" s="6">
        <v>2000</v>
      </c>
      <c r="D48" s="12">
        <v>7.4999999999999997E-2</v>
      </c>
      <c r="E48" s="46">
        <v>1.2</v>
      </c>
      <c r="F48" s="39">
        <f t="shared" si="6"/>
        <v>0.09</v>
      </c>
      <c r="G48" s="13">
        <f t="shared" si="7"/>
        <v>150</v>
      </c>
      <c r="H48" s="13">
        <f t="shared" si="8"/>
        <v>180</v>
      </c>
      <c r="I48" s="25"/>
      <c r="V48" s="4"/>
      <c r="W48" s="4"/>
      <c r="X48" s="4"/>
      <c r="Y48" s="4"/>
      <c r="Z48" s="4"/>
      <c r="AA48" s="4"/>
      <c r="AB48" s="4"/>
      <c r="AC48" s="4"/>
      <c r="AD48" s="4"/>
    </row>
    <row r="49" spans="2:30" s="3" customFormat="1">
      <c r="B49" s="18" t="s">
        <v>73</v>
      </c>
      <c r="C49" s="6">
        <v>200</v>
      </c>
      <c r="D49" s="12">
        <v>70.72</v>
      </c>
      <c r="E49" s="46">
        <v>1.2</v>
      </c>
      <c r="F49" s="39">
        <f t="shared" ref="F49:F51" si="9">D49*E49</f>
        <v>84.86399999999999</v>
      </c>
      <c r="G49" s="13">
        <f>D49</f>
        <v>70.72</v>
      </c>
      <c r="H49" s="13">
        <f>F49</f>
        <v>84.86399999999999</v>
      </c>
      <c r="I49" s="25"/>
      <c r="V49" s="4"/>
      <c r="W49" s="4"/>
      <c r="X49" s="4"/>
      <c r="Y49" s="4"/>
      <c r="Z49" s="4"/>
      <c r="AA49" s="4"/>
      <c r="AB49" s="4"/>
      <c r="AC49" s="4"/>
      <c r="AD49" s="4"/>
    </row>
    <row r="50" spans="2:30" s="3" customFormat="1">
      <c r="B50" s="18" t="s">
        <v>44</v>
      </c>
      <c r="C50" s="6">
        <v>200</v>
      </c>
      <c r="D50" s="12">
        <v>0.2</v>
      </c>
      <c r="E50" s="46">
        <v>1.2</v>
      </c>
      <c r="F50" s="39">
        <f t="shared" si="9"/>
        <v>0.24</v>
      </c>
      <c r="G50" s="13">
        <f t="shared" si="7"/>
        <v>40</v>
      </c>
      <c r="H50" s="13">
        <f>F50*C50</f>
        <v>48</v>
      </c>
      <c r="I50" s="25"/>
      <c r="V50" s="4"/>
      <c r="W50" s="4"/>
      <c r="X50" s="4"/>
      <c r="Y50" s="4"/>
      <c r="Z50" s="4"/>
      <c r="AA50" s="4"/>
      <c r="AB50" s="4"/>
      <c r="AC50" s="4"/>
      <c r="AD50" s="4"/>
    </row>
    <row r="51" spans="2:30" s="3" customFormat="1">
      <c r="B51" s="26" t="s">
        <v>45</v>
      </c>
      <c r="C51" s="6">
        <v>1</v>
      </c>
      <c r="D51" s="27">
        <v>50</v>
      </c>
      <c r="E51" s="46">
        <v>1.2</v>
      </c>
      <c r="F51" s="39">
        <f t="shared" si="9"/>
        <v>60</v>
      </c>
      <c r="G51" s="13">
        <f t="shared" si="7"/>
        <v>50</v>
      </c>
      <c r="H51" s="13">
        <f t="shared" si="8"/>
        <v>60</v>
      </c>
      <c r="I51" s="25"/>
      <c r="V51" s="4"/>
      <c r="W51" s="4"/>
      <c r="X51" s="4"/>
      <c r="Y51" s="4"/>
      <c r="Z51" s="4"/>
      <c r="AA51" s="4"/>
      <c r="AB51" s="4"/>
      <c r="AC51" s="4"/>
      <c r="AD51" s="4"/>
    </row>
    <row r="52" spans="2:30" s="3" customFormat="1" ht="13.8" thickBot="1">
      <c r="B52" s="10"/>
      <c r="C52" s="10"/>
      <c r="D52" s="10"/>
      <c r="E52" s="33"/>
      <c r="F52" s="10"/>
      <c r="G52" s="13"/>
      <c r="H52" s="13"/>
      <c r="I52" s="25"/>
      <c r="V52" s="4"/>
      <c r="W52" s="4"/>
      <c r="X52" s="4"/>
      <c r="Y52" s="4"/>
      <c r="Z52" s="4"/>
      <c r="AA52" s="4"/>
      <c r="AB52" s="4"/>
      <c r="AC52" s="4"/>
      <c r="AD52" s="4"/>
    </row>
    <row r="53" spans="2:30" s="3" customFormat="1" ht="15.6" thickBot="1">
      <c r="B53" s="69" t="s">
        <v>30</v>
      </c>
      <c r="C53" s="70"/>
      <c r="D53" s="70"/>
      <c r="E53" s="70"/>
      <c r="F53" s="70"/>
      <c r="G53" s="20">
        <f>SUM(G44:G51)</f>
        <v>1281.6200000000001</v>
      </c>
      <c r="H53" s="20">
        <f>SUM(H44:H51)</f>
        <v>1433.944</v>
      </c>
      <c r="I53" s="25"/>
      <c r="V53" s="4"/>
      <c r="W53" s="4"/>
      <c r="X53" s="4"/>
      <c r="Y53" s="4"/>
      <c r="Z53" s="4"/>
      <c r="AA53" s="4"/>
      <c r="AB53" s="4"/>
      <c r="AC53" s="4"/>
      <c r="AD53" s="4"/>
    </row>
    <row r="54" spans="2:30" s="3" customFormat="1" ht="13.8" thickBot="1">
      <c r="B54" s="68"/>
      <c r="C54" s="68"/>
      <c r="D54" s="68"/>
      <c r="E54" s="68"/>
      <c r="F54" s="68"/>
      <c r="G54" s="68"/>
      <c r="I54" s="25"/>
      <c r="V54" s="4"/>
      <c r="W54" s="4"/>
      <c r="X54" s="4"/>
      <c r="Y54" s="4"/>
      <c r="Z54" s="4"/>
      <c r="AA54" s="4"/>
      <c r="AB54" s="4"/>
      <c r="AC54" s="4"/>
      <c r="AD54" s="4"/>
    </row>
    <row r="55" spans="2:30" s="3" customFormat="1" ht="16.8" thickBot="1">
      <c r="B55" s="60" t="s">
        <v>46</v>
      </c>
      <c r="C55" s="61"/>
      <c r="D55" s="61"/>
      <c r="E55" s="61"/>
      <c r="F55" s="61"/>
      <c r="G55" s="61"/>
      <c r="H55" s="62"/>
      <c r="I55" s="25"/>
      <c r="V55" s="4"/>
      <c r="W55" s="4"/>
      <c r="X55" s="4"/>
      <c r="Y55" s="4"/>
      <c r="Z55" s="4"/>
      <c r="AA55" s="4"/>
      <c r="AB55" s="4"/>
      <c r="AC55" s="4"/>
      <c r="AD55" s="4"/>
    </row>
    <row r="56" spans="2:30" s="3" customFormat="1">
      <c r="B56" s="28" t="s">
        <v>84</v>
      </c>
      <c r="C56" s="6">
        <v>1</v>
      </c>
      <c r="D56" s="12">
        <v>2000</v>
      </c>
      <c r="E56" s="30">
        <v>1.2</v>
      </c>
      <c r="F56" s="12">
        <f>G56*E56</f>
        <v>2400</v>
      </c>
      <c r="G56" s="13">
        <f>C56*D56</f>
        <v>2000</v>
      </c>
      <c r="H56" s="13">
        <f>C56*F56</f>
        <v>2400</v>
      </c>
      <c r="I56" s="2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2:30" s="3" customFormat="1">
      <c r="B57" s="28" t="s">
        <v>85</v>
      </c>
      <c r="C57" s="6">
        <v>1</v>
      </c>
      <c r="D57" s="12">
        <v>500</v>
      </c>
      <c r="E57" s="30">
        <v>1.2</v>
      </c>
      <c r="F57" s="12">
        <f>G57*E57</f>
        <v>600</v>
      </c>
      <c r="G57" s="13">
        <f t="shared" ref="G57:G58" si="10">C57*D57</f>
        <v>500</v>
      </c>
      <c r="H57" s="13">
        <f t="shared" ref="H57:H58" si="11">C57*F57</f>
        <v>600</v>
      </c>
      <c r="I57" s="2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2:30" s="3" customFormat="1">
      <c r="B58" s="28" t="s">
        <v>71</v>
      </c>
      <c r="C58" s="6">
        <v>1</v>
      </c>
      <c r="D58" s="12">
        <v>500</v>
      </c>
      <c r="E58" s="30">
        <v>1.2</v>
      </c>
      <c r="F58" s="12">
        <f>G58*E58</f>
        <v>600</v>
      </c>
      <c r="G58" s="13">
        <f t="shared" si="10"/>
        <v>500</v>
      </c>
      <c r="H58" s="13">
        <f t="shared" si="11"/>
        <v>600</v>
      </c>
      <c r="I58" s="25"/>
      <c r="J58" s="4"/>
      <c r="K58" s="4"/>
      <c r="L58" s="4"/>
      <c r="M58" s="4"/>
      <c r="N58" s="5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2:30" s="3" customFormat="1" ht="13.8" thickBot="1">
      <c r="B59" s="16"/>
      <c r="C59" s="11"/>
      <c r="D59" s="11"/>
      <c r="E59" s="30"/>
      <c r="F59" s="11"/>
      <c r="G59" s="13"/>
      <c r="H59" s="1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2:30" s="3" customFormat="1" ht="15.6" thickBot="1">
      <c r="B60" s="57" t="s">
        <v>30</v>
      </c>
      <c r="C60" s="58"/>
      <c r="D60" s="58"/>
      <c r="E60" s="58"/>
      <c r="F60" s="59"/>
      <c r="G60" s="20">
        <f>SUM(G56:G58)</f>
        <v>3000</v>
      </c>
      <c r="H60" s="20">
        <f>SUM(H56:H58)</f>
        <v>3600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2:30" s="3" customFormat="1" ht="13.8" thickBot="1">
      <c r="B61" s="68"/>
      <c r="C61" s="68"/>
      <c r="D61" s="68"/>
      <c r="E61" s="68"/>
      <c r="F61" s="68"/>
      <c r="G61" s="68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2:30" s="3" customFormat="1" ht="16.8" thickBot="1">
      <c r="B62" s="60" t="s">
        <v>47</v>
      </c>
      <c r="C62" s="61"/>
      <c r="D62" s="61"/>
      <c r="E62" s="61"/>
      <c r="F62" s="61"/>
      <c r="G62" s="61"/>
      <c r="H62" s="6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2:30">
      <c r="B63" s="28" t="s">
        <v>48</v>
      </c>
      <c r="C63" s="6">
        <v>1</v>
      </c>
      <c r="D63" s="12">
        <v>500</v>
      </c>
      <c r="E63" s="48">
        <v>1.0549999999999999</v>
      </c>
      <c r="F63" s="12">
        <f>541.64-255.88</f>
        <v>285.76</v>
      </c>
      <c r="G63" s="13">
        <f>D63*C63</f>
        <v>500</v>
      </c>
      <c r="H63" s="13">
        <f>F63*C63</f>
        <v>285.76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2:30">
      <c r="B64" s="28" t="s">
        <v>54</v>
      </c>
      <c r="C64" s="6">
        <v>1</v>
      </c>
      <c r="D64" s="12">
        <v>3000</v>
      </c>
      <c r="E64" s="30">
        <v>1.2</v>
      </c>
      <c r="F64" s="12">
        <v>3233.4</v>
      </c>
      <c r="G64" s="13">
        <f>D64*C64</f>
        <v>3000</v>
      </c>
      <c r="H64" s="13">
        <f>F64*C64</f>
        <v>3233.4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2:30">
      <c r="B65" s="28" t="s">
        <v>79</v>
      </c>
      <c r="C65" s="6">
        <v>1</v>
      </c>
      <c r="D65" s="12">
        <v>4000</v>
      </c>
      <c r="E65" s="30">
        <v>1.2</v>
      </c>
      <c r="F65" s="12">
        <f>4665</f>
        <v>4665</v>
      </c>
      <c r="G65" s="13">
        <f>D65*C65</f>
        <v>4000</v>
      </c>
      <c r="H65" s="13">
        <f>F65*C65</f>
        <v>4665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2:30">
      <c r="B66" s="28" t="s">
        <v>49</v>
      </c>
      <c r="C66" s="6">
        <v>1</v>
      </c>
      <c r="D66" s="12">
        <v>2500</v>
      </c>
      <c r="E66" s="30">
        <v>1.2</v>
      </c>
      <c r="F66" s="12">
        <v>2394.4</v>
      </c>
      <c r="G66" s="13">
        <f>D66*C66</f>
        <v>2500</v>
      </c>
      <c r="H66" s="13">
        <f>F66*C66</f>
        <v>2394.4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2:30" ht="13.8" thickBot="1">
      <c r="B67" s="16"/>
      <c r="C67" s="11"/>
      <c r="D67" s="11"/>
      <c r="E67" s="30"/>
      <c r="F67" s="11"/>
      <c r="G67" s="13"/>
      <c r="H67" s="1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2:30" ht="15.6" thickBot="1">
      <c r="B68" s="57" t="s">
        <v>30</v>
      </c>
      <c r="C68" s="58"/>
      <c r="D68" s="58"/>
      <c r="E68" s="58"/>
      <c r="F68" s="59"/>
      <c r="G68" s="20">
        <f>SUM(G63:G66)</f>
        <v>10000</v>
      </c>
      <c r="H68" s="20">
        <f>SUM(H63:H66)</f>
        <v>10578.56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2:30" ht="13.8" thickBot="1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2:30" s="3" customFormat="1" ht="16.8" thickBot="1">
      <c r="B70" s="60" t="s">
        <v>50</v>
      </c>
      <c r="C70" s="61"/>
      <c r="D70" s="61"/>
      <c r="E70" s="61"/>
      <c r="F70" s="61"/>
      <c r="G70" s="61"/>
      <c r="H70" s="62"/>
      <c r="I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2:30" s="3" customFormat="1">
      <c r="B71" s="52" t="s">
        <v>64</v>
      </c>
      <c r="C71" s="37">
        <v>1</v>
      </c>
      <c r="D71" s="39">
        <f>F71/E71</f>
        <v>853.08056872037923</v>
      </c>
      <c r="E71" s="40">
        <v>1.0549999999999999</v>
      </c>
      <c r="F71" s="39">
        <v>900</v>
      </c>
      <c r="G71" s="44">
        <f>C71*D71</f>
        <v>853.08056872037923</v>
      </c>
      <c r="H71" s="44">
        <f>C71*F71</f>
        <v>900</v>
      </c>
      <c r="I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2:30" s="3" customFormat="1">
      <c r="B72" s="52" t="s">
        <v>65</v>
      </c>
      <c r="C72" s="6">
        <v>1</v>
      </c>
      <c r="D72" s="39">
        <f t="shared" ref="D72:D78" si="12">F72/E72</f>
        <v>2000.0000000000002</v>
      </c>
      <c r="E72" s="31">
        <v>1.0549999999999999</v>
      </c>
      <c r="F72" s="39">
        <v>2110</v>
      </c>
      <c r="G72" s="13">
        <f t="shared" ref="G72:G77" si="13">C72*D72</f>
        <v>2000.0000000000002</v>
      </c>
      <c r="H72" s="13">
        <f t="shared" ref="H72:H77" si="14">C72*F72</f>
        <v>2110</v>
      </c>
      <c r="I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2:30" s="3" customFormat="1">
      <c r="B73" s="52" t="s">
        <v>66</v>
      </c>
      <c r="C73" s="6">
        <v>1</v>
      </c>
      <c r="D73" s="39">
        <f t="shared" si="12"/>
        <v>236.96682464454977</v>
      </c>
      <c r="E73" s="31">
        <v>1.0549999999999999</v>
      </c>
      <c r="F73" s="39">
        <v>250</v>
      </c>
      <c r="G73" s="13">
        <f t="shared" si="13"/>
        <v>236.96682464454977</v>
      </c>
      <c r="H73" s="13">
        <f t="shared" si="14"/>
        <v>250</v>
      </c>
      <c r="I73" s="4"/>
      <c r="R73" s="7"/>
      <c r="S73" s="4"/>
    </row>
    <row r="74" spans="2:30" s="3" customFormat="1">
      <c r="B74" s="52" t="s">
        <v>66</v>
      </c>
      <c r="C74" s="6">
        <v>1</v>
      </c>
      <c r="D74" s="39">
        <f t="shared" si="12"/>
        <v>236.96682464454977</v>
      </c>
      <c r="E74" s="31">
        <v>1.0549999999999999</v>
      </c>
      <c r="F74" s="39">
        <v>250</v>
      </c>
      <c r="G74" s="13">
        <f t="shared" si="13"/>
        <v>236.96682464454977</v>
      </c>
      <c r="H74" s="13">
        <v>250</v>
      </c>
      <c r="I74" s="4"/>
      <c r="J74" s="4"/>
      <c r="K74" s="25"/>
      <c r="L74" s="25"/>
      <c r="M74" s="25"/>
      <c r="N74" s="25"/>
      <c r="O74" s="25"/>
      <c r="P74" s="25"/>
      <c r="Q74" s="25"/>
      <c r="R74" s="25"/>
      <c r="S74" s="4"/>
    </row>
    <row r="75" spans="2:30" s="3" customFormat="1">
      <c r="B75" s="52" t="s">
        <v>67</v>
      </c>
      <c r="C75" s="6">
        <v>1</v>
      </c>
      <c r="D75" s="39">
        <f t="shared" si="12"/>
        <v>2500</v>
      </c>
      <c r="E75" s="31">
        <v>1.0549999999999999</v>
      </c>
      <c r="F75" s="39">
        <v>2637.5</v>
      </c>
      <c r="G75" s="13">
        <f t="shared" si="13"/>
        <v>2500</v>
      </c>
      <c r="H75" s="13">
        <f t="shared" si="14"/>
        <v>2637.5</v>
      </c>
      <c r="I75" s="4"/>
      <c r="J75" s="4"/>
      <c r="K75" s="25"/>
      <c r="L75" s="25"/>
      <c r="M75" s="25"/>
      <c r="N75" s="25"/>
      <c r="O75" s="25"/>
      <c r="P75" s="25"/>
      <c r="Q75" s="25"/>
      <c r="S75" s="4"/>
    </row>
    <row r="76" spans="2:30" s="3" customFormat="1">
      <c r="B76" s="52" t="s">
        <v>68</v>
      </c>
      <c r="C76" s="6">
        <v>1</v>
      </c>
      <c r="D76" s="39">
        <f t="shared" si="12"/>
        <v>568.72037914691941</v>
      </c>
      <c r="E76" s="31">
        <v>1.0549999999999999</v>
      </c>
      <c r="F76" s="39">
        <v>600</v>
      </c>
      <c r="G76" s="13">
        <f t="shared" si="13"/>
        <v>568.72037914691941</v>
      </c>
      <c r="H76" s="13">
        <f t="shared" si="14"/>
        <v>600</v>
      </c>
      <c r="I76" s="4"/>
      <c r="J76" s="4"/>
      <c r="K76" s="25"/>
      <c r="L76" s="25"/>
      <c r="M76" s="25"/>
      <c r="N76" s="25"/>
      <c r="O76" s="25"/>
      <c r="P76" s="25"/>
      <c r="Q76" s="25"/>
      <c r="S76" s="4"/>
    </row>
    <row r="77" spans="2:30" s="3" customFormat="1">
      <c r="B77" s="52" t="s">
        <v>69</v>
      </c>
      <c r="C77" s="6">
        <v>1</v>
      </c>
      <c r="D77" s="39">
        <f t="shared" si="12"/>
        <v>2000.0000000000002</v>
      </c>
      <c r="E77" s="31">
        <v>1.0549999999999999</v>
      </c>
      <c r="F77" s="39">
        <v>2110</v>
      </c>
      <c r="G77" s="13">
        <f t="shared" si="13"/>
        <v>2000.0000000000002</v>
      </c>
      <c r="H77" s="13">
        <f t="shared" si="14"/>
        <v>2110</v>
      </c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2:30" s="3" customFormat="1">
      <c r="B78" s="52" t="s">
        <v>70</v>
      </c>
      <c r="C78" s="6">
        <v>1</v>
      </c>
      <c r="D78" s="39">
        <f t="shared" si="12"/>
        <v>331.7535545023697</v>
      </c>
      <c r="E78" s="31">
        <v>1.0549999999999999</v>
      </c>
      <c r="F78" s="39">
        <v>350</v>
      </c>
      <c r="G78" s="13">
        <f t="shared" ref="G78" si="15">C78*D78</f>
        <v>331.7535545023697</v>
      </c>
      <c r="H78" s="13">
        <v>350</v>
      </c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2:30" s="3" customFormat="1" ht="13.8" thickBot="1">
      <c r="B79" s="17"/>
      <c r="C79" s="14"/>
      <c r="D79" s="14"/>
      <c r="E79" s="50"/>
      <c r="F79" s="14"/>
      <c r="G79" s="51"/>
      <c r="H79" s="5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2:30" s="3" customFormat="1" ht="15.6" thickBot="1">
      <c r="B80" s="57" t="s">
        <v>30</v>
      </c>
      <c r="C80" s="58"/>
      <c r="D80" s="58"/>
      <c r="E80" s="58"/>
      <c r="F80" s="59"/>
      <c r="G80" s="20">
        <f>SUM(G71:G79)</f>
        <v>8727.4881516587684</v>
      </c>
      <c r="H80" s="20">
        <f>SUM(H71:H79)</f>
        <v>9207.5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2:25" s="3" customFormat="1" ht="13.8" thickBot="1">
      <c r="B81" s="17"/>
      <c r="C81" s="17"/>
      <c r="D81" s="17"/>
      <c r="E81" s="17"/>
      <c r="F81" s="17"/>
      <c r="G81" s="1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5"/>
    </row>
    <row r="82" spans="2:25" s="3" customFormat="1" ht="16.8" thickBot="1">
      <c r="B82" s="60" t="s">
        <v>51</v>
      </c>
      <c r="C82" s="61"/>
      <c r="D82" s="61"/>
      <c r="E82" s="61"/>
      <c r="F82" s="61"/>
      <c r="G82" s="61"/>
      <c r="H82" s="6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/>
    </row>
    <row r="83" spans="2:25" s="3" customFormat="1">
      <c r="B83" s="28" t="s">
        <v>72</v>
      </c>
      <c r="C83" s="37">
        <v>1</v>
      </c>
      <c r="D83" s="39">
        <v>3000</v>
      </c>
      <c r="E83" s="45">
        <v>1</v>
      </c>
      <c r="F83" s="39">
        <f>D83*E83</f>
        <v>3000</v>
      </c>
      <c r="G83" s="44">
        <f>C83*D83</f>
        <v>3000</v>
      </c>
      <c r="H83" s="44">
        <f>C83*F83</f>
        <v>3000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</row>
    <row r="84" spans="2:25" s="3" customFormat="1" ht="13.8" thickBot="1">
      <c r="B84" s="28" t="s">
        <v>88</v>
      </c>
      <c r="C84" s="11"/>
      <c r="D84" s="12"/>
      <c r="E84" s="30"/>
      <c r="F84" s="12"/>
      <c r="G84" s="13"/>
      <c r="H84" s="1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/>
    </row>
    <row r="85" spans="2:25" s="3" customFormat="1" ht="15.6" thickBot="1">
      <c r="B85" s="57" t="s">
        <v>30</v>
      </c>
      <c r="C85" s="58"/>
      <c r="D85" s="58"/>
      <c r="E85" s="58"/>
      <c r="F85" s="59"/>
      <c r="G85" s="20">
        <f>SUM(G83:G84)</f>
        <v>3000</v>
      </c>
      <c r="H85" s="20">
        <f>SUM(H83:H84)</f>
        <v>3000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2:25" s="3" customFormat="1" ht="13.8" thickBot="1">
      <c r="B86" s="17"/>
      <c r="C86" s="17"/>
      <c r="D86" s="17"/>
      <c r="E86" s="17"/>
      <c r="F86" s="17"/>
      <c r="G86" s="1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2:25" s="3" customFormat="1" ht="16.8" thickBot="1">
      <c r="B87" s="63" t="s">
        <v>52</v>
      </c>
      <c r="C87" s="64"/>
      <c r="D87" s="64"/>
      <c r="E87" s="64"/>
      <c r="F87" s="64"/>
      <c r="G87" s="19">
        <f>SUM(G85,G80,G68,G60,G53,G41,G32,G21)</f>
        <v>58309.108151658773</v>
      </c>
      <c r="H87" s="19">
        <f>SUM(H85,H80,H68,H60,H53,H41,H32,H21)</f>
        <v>62400.004000000001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2:25" s="3" customFormat="1" ht="13.8" thickBot="1">
      <c r="B88" s="17"/>
      <c r="C88" s="17"/>
      <c r="D88" s="17"/>
      <c r="E88" s="17"/>
      <c r="F88" s="17"/>
      <c r="G88" s="17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2:25" s="3" customFormat="1" ht="16.8" thickBot="1">
      <c r="B89" s="65" t="s">
        <v>53</v>
      </c>
      <c r="C89" s="66"/>
      <c r="D89" s="66"/>
      <c r="E89" s="66"/>
      <c r="F89" s="67"/>
      <c r="G89" s="35">
        <f>IF(O39-G87&lt;0,O39-G87,"")</f>
        <v>-909.10815165877284</v>
      </c>
      <c r="H89" s="35">
        <f>IF(P39-H87&lt;0,P39-H87,"")</f>
        <v>-4.0000000008149073E-3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2:25" s="3" customForma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2:25" s="3" customFormat="1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2:25" s="3" customFormat="1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2:25" s="3" customFormat="1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2:25" s="3" customFormat="1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2:25" s="3" customFormat="1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2:25" s="3" customFormat="1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2:24" s="3" customFormat="1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2:24" s="3" customFormat="1">
      <c r="B98" s="4"/>
      <c r="C98" s="4"/>
      <c r="D98" s="4"/>
      <c r="E98" s="4"/>
      <c r="F98" s="4"/>
      <c r="G98" s="4"/>
      <c r="H98" s="4"/>
      <c r="P98" s="4"/>
      <c r="Q98" s="4"/>
      <c r="R98" s="4"/>
      <c r="S98" s="4"/>
      <c r="T98" s="4"/>
      <c r="U98" s="4"/>
      <c r="V98" s="4"/>
      <c r="W98" s="4"/>
      <c r="X98" s="4"/>
    </row>
    <row r="99" spans="2:24" s="3" customFormat="1">
      <c r="B99" s="4"/>
      <c r="C99" s="4"/>
      <c r="D99" s="4"/>
      <c r="E99" s="4"/>
      <c r="F99" s="4"/>
      <c r="G99" s="4"/>
      <c r="H99" s="4"/>
      <c r="P99" s="4"/>
      <c r="Q99" s="4"/>
      <c r="R99" s="4"/>
      <c r="S99" s="4"/>
      <c r="T99" s="4"/>
      <c r="U99" s="4"/>
      <c r="V99" s="4"/>
      <c r="W99" s="4"/>
      <c r="X99" s="4"/>
    </row>
    <row r="100" spans="2:24" s="3" customFormat="1">
      <c r="B100" s="4"/>
      <c r="C100" s="4"/>
      <c r="D100" s="4"/>
      <c r="E100" s="4"/>
      <c r="F100" s="4"/>
      <c r="G100" s="4"/>
      <c r="H100" s="4"/>
      <c r="S100" s="4"/>
      <c r="T100" s="4"/>
      <c r="U100" s="4"/>
      <c r="V100" s="4"/>
      <c r="W100" s="4"/>
      <c r="X100" s="4"/>
    </row>
    <row r="101" spans="2:24" s="3" customFormat="1">
      <c r="H101" s="4"/>
      <c r="S101" s="4"/>
      <c r="T101" s="4"/>
      <c r="U101" s="4"/>
      <c r="V101" s="4"/>
      <c r="W101" s="4"/>
      <c r="X101" s="4"/>
    </row>
    <row r="102" spans="2:24" s="3" customFormat="1">
      <c r="H102" s="4"/>
      <c r="S102" s="4"/>
      <c r="T102" s="4"/>
      <c r="U102" s="4"/>
      <c r="V102" s="4"/>
      <c r="W102" s="4"/>
      <c r="X102" s="4"/>
    </row>
    <row r="103" spans="2:24" s="3" customFormat="1">
      <c r="H103" s="4"/>
      <c r="S103" s="4"/>
      <c r="T103" s="4"/>
      <c r="U103" s="4"/>
      <c r="V103" s="4"/>
      <c r="W103" s="4"/>
      <c r="X103" s="4"/>
    </row>
    <row r="104" spans="2:24" s="3" customFormat="1">
      <c r="H104" s="4"/>
      <c r="S104" s="4"/>
      <c r="T104" s="4"/>
      <c r="U104" s="4"/>
      <c r="V104" s="4"/>
      <c r="W104" s="4"/>
      <c r="X104" s="4"/>
    </row>
    <row r="105" spans="2:24" s="3" customFormat="1">
      <c r="H105" s="4"/>
      <c r="S105" s="4"/>
      <c r="T105" s="4"/>
      <c r="U105" s="4"/>
      <c r="V105" s="4"/>
      <c r="W105" s="4"/>
      <c r="X105" s="4"/>
    </row>
    <row r="106" spans="2:24" s="3" customFormat="1">
      <c r="H106" s="4"/>
      <c r="S106" s="4"/>
      <c r="T106" s="4"/>
      <c r="U106" s="4"/>
      <c r="V106" s="4"/>
      <c r="W106" s="4"/>
      <c r="X106" s="4"/>
    </row>
    <row r="122" spans="2:18" s="3" customFormat="1">
      <c r="I122" s="25"/>
      <c r="J122" s="4"/>
      <c r="K122" s="4"/>
      <c r="L122" s="4"/>
      <c r="M122" s="4"/>
      <c r="N122" s="4"/>
      <c r="O122" s="4"/>
      <c r="P122" s="4"/>
      <c r="Q122" s="4"/>
      <c r="R122" s="4"/>
    </row>
    <row r="125" spans="2:18" s="3" customFormat="1">
      <c r="B125" s="4"/>
      <c r="C125" s="4"/>
      <c r="D125" s="4"/>
      <c r="E125" s="4"/>
      <c r="F125" s="4"/>
      <c r="G125" s="4"/>
    </row>
    <row r="128" spans="2:18" s="3" customFormat="1">
      <c r="I128" s="4"/>
      <c r="J128" s="4"/>
      <c r="K128" s="4"/>
      <c r="L128" s="4"/>
      <c r="M128" s="4"/>
    </row>
    <row r="129" spans="2:25" s="3" customFormat="1">
      <c r="I129" s="4"/>
      <c r="J129" s="4"/>
      <c r="K129" s="4"/>
      <c r="L129" s="4"/>
      <c r="M129" s="4"/>
    </row>
    <row r="130" spans="2:25" s="3" customFormat="1">
      <c r="I130" s="4"/>
      <c r="J130" s="4"/>
      <c r="K130" s="4"/>
      <c r="L130" s="4"/>
      <c r="M130" s="4"/>
    </row>
    <row r="131" spans="2:25" s="3" customFormat="1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S131" s="4"/>
      <c r="T131" s="4"/>
      <c r="U131" s="4"/>
      <c r="V131" s="4"/>
      <c r="W131" s="4"/>
      <c r="X131" s="4"/>
      <c r="Y131" s="4"/>
    </row>
    <row r="132" spans="2:25" s="3" customFormat="1">
      <c r="B132" s="4"/>
      <c r="C132" s="4"/>
      <c r="D132" s="4"/>
      <c r="E132" s="4"/>
      <c r="F132" s="4"/>
      <c r="G132" s="4"/>
      <c r="I132" s="4"/>
      <c r="J132" s="4"/>
      <c r="K132" s="4"/>
      <c r="L132" s="4"/>
      <c r="M132" s="4"/>
    </row>
    <row r="133" spans="2:25" s="3" customFormat="1">
      <c r="B133" s="4"/>
      <c r="C133" s="4"/>
      <c r="D133" s="4"/>
      <c r="E133" s="4"/>
      <c r="F133" s="4"/>
      <c r="G133" s="4"/>
      <c r="I133" s="4"/>
      <c r="J133" s="4"/>
      <c r="K133" s="4"/>
      <c r="L133" s="4"/>
      <c r="M133" s="4"/>
    </row>
    <row r="134" spans="2:25" s="3" customFormat="1">
      <c r="B134" s="4"/>
      <c r="C134" s="4"/>
      <c r="D134" s="4"/>
      <c r="E134" s="4"/>
      <c r="F134" s="4"/>
      <c r="G134" s="4"/>
    </row>
    <row r="135" spans="2:25" s="3" customFormat="1">
      <c r="B135" s="4"/>
      <c r="C135" s="4"/>
      <c r="D135" s="4"/>
      <c r="E135" s="4"/>
      <c r="F135" s="4"/>
      <c r="G135" s="4"/>
    </row>
    <row r="136" spans="2:25" s="3" customFormat="1">
      <c r="B136" s="4"/>
      <c r="C136" s="4"/>
      <c r="D136" s="4"/>
      <c r="E136" s="4"/>
      <c r="F136" s="4"/>
      <c r="G136" s="4"/>
    </row>
    <row r="137" spans="2:25" s="3" customFormat="1">
      <c r="H137" s="4"/>
    </row>
    <row r="138" spans="2:25" s="3" customFormat="1">
      <c r="H138" s="4"/>
    </row>
    <row r="139" spans="2:25" s="3" customFormat="1">
      <c r="H139" s="4"/>
    </row>
    <row r="140" spans="2:25" s="3" customFormat="1">
      <c r="H140" s="4"/>
    </row>
    <row r="141" spans="2:25" s="3" customFormat="1">
      <c r="H141" s="4"/>
    </row>
    <row r="142" spans="2:25" s="3" customFormat="1">
      <c r="H142" s="4"/>
    </row>
  </sheetData>
  <mergeCells count="46">
    <mergeCell ref="B54:G54"/>
    <mergeCell ref="B61:G61"/>
    <mergeCell ref="B55:H55"/>
    <mergeCell ref="B70:H70"/>
    <mergeCell ref="J17:P17"/>
    <mergeCell ref="J23:P23"/>
    <mergeCell ref="B42:G42"/>
    <mergeCell ref="B43:H43"/>
    <mergeCell ref="B22:G22"/>
    <mergeCell ref="B21:F21"/>
    <mergeCell ref="J20:N20"/>
    <mergeCell ref="J32:P32"/>
    <mergeCell ref="J37:N37"/>
    <mergeCell ref="J29:N29"/>
    <mergeCell ref="B89:F89"/>
    <mergeCell ref="B14:H14"/>
    <mergeCell ref="J14:P14"/>
    <mergeCell ref="B60:F60"/>
    <mergeCell ref="B87:F87"/>
    <mergeCell ref="J39:N39"/>
    <mergeCell ref="J41:N41"/>
    <mergeCell ref="B32:F32"/>
    <mergeCell ref="B41:F41"/>
    <mergeCell ref="B53:F53"/>
    <mergeCell ref="B80:F80"/>
    <mergeCell ref="B17:H17"/>
    <mergeCell ref="B23:H23"/>
    <mergeCell ref="B35:H35"/>
    <mergeCell ref="B82:H82"/>
    <mergeCell ref="B85:F85"/>
    <mergeCell ref="J2:L7"/>
    <mergeCell ref="C5:D5"/>
    <mergeCell ref="B62:H62"/>
    <mergeCell ref="B68:F68"/>
    <mergeCell ref="O6:P6"/>
    <mergeCell ref="C3:D3"/>
    <mergeCell ref="C6:D6"/>
    <mergeCell ref="C9:D9"/>
    <mergeCell ref="O3:P3"/>
    <mergeCell ref="O4:P4"/>
    <mergeCell ref="O9:P9"/>
    <mergeCell ref="N9:N10"/>
    <mergeCell ref="C10:D10"/>
    <mergeCell ref="O10:P10"/>
    <mergeCell ref="C4:D4"/>
    <mergeCell ref="C7:D7"/>
  </mergeCells>
  <phoneticPr fontId="10" type="noConversion"/>
  <printOptions horizontalCentered="1"/>
  <pageMargins left="0.23611111111111099" right="0.23611111111111099" top="0.74791666666666701" bottom="0.74791666666666701" header="0.51180555555555496" footer="0.51180555555555496"/>
  <pageSetup paperSize="8" scale="58" firstPageNumber="0" orientation="landscape" r:id="rId1"/>
  <drawing r:id="rId2"/>
  <picture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B262343B818945A028F667C1EDBD6E" ma:contentTypeVersion="13" ma:contentTypeDescription="Crée un document." ma:contentTypeScope="" ma:versionID="3f894cc0e50b32aea4c1a167e7b6b2d5">
  <xsd:schema xmlns:xsd="http://www.w3.org/2001/XMLSchema" xmlns:xs="http://www.w3.org/2001/XMLSchema" xmlns:p="http://schemas.microsoft.com/office/2006/metadata/properties" xmlns:ns2="d78602c4-37ba-4860-a8ad-40639689d5e0" xmlns:ns3="a21fa2c1-ad60-4358-bf66-7fed61a6da48" targetNamespace="http://schemas.microsoft.com/office/2006/metadata/properties" ma:root="true" ma:fieldsID="2365018df5a1f76200562d79b71f8627" ns2:_="" ns3:_="">
    <xsd:import namespace="d78602c4-37ba-4860-a8ad-40639689d5e0"/>
    <xsd:import namespace="a21fa2c1-ad60-4358-bf66-7fed61a6da4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602c4-37ba-4860-a8ad-40639689d5e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3ee60cab-f868-450f-b135-d5165170d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fa2c1-ad60-4358-bf66-7fed61a6da4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1ac627c-ee30-4108-9923-99a2299966b6}" ma:internalName="TaxCatchAll" ma:showField="CatchAllData" ma:web="a21fa2c1-ad60-4358-bf66-7fed61a6d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8602c4-37ba-4860-a8ad-40639689d5e0">
      <Terms xmlns="http://schemas.microsoft.com/office/infopath/2007/PartnerControls"/>
    </lcf76f155ced4ddcb4097134ff3c332f>
    <TaxCatchAll xmlns="a21fa2c1-ad60-4358-bf66-7fed61a6da48" xsi:nil="true"/>
  </documentManagement>
</p:properties>
</file>

<file path=customXml/itemProps1.xml><?xml version="1.0" encoding="utf-8"?>
<ds:datastoreItem xmlns:ds="http://schemas.openxmlformats.org/officeDocument/2006/customXml" ds:itemID="{6E488403-0726-47D9-9D97-2AF4E484477E}"/>
</file>

<file path=customXml/itemProps2.xml><?xml version="1.0" encoding="utf-8"?>
<ds:datastoreItem xmlns:ds="http://schemas.openxmlformats.org/officeDocument/2006/customXml" ds:itemID="{D77736FA-DEAB-489D-81F0-A6928342F28D}"/>
</file>

<file path=customXml/itemProps3.xml><?xml version="1.0" encoding="utf-8"?>
<ds:datastoreItem xmlns:ds="http://schemas.openxmlformats.org/officeDocument/2006/customXml" ds:itemID="{E0406D1A-C37A-4360-9107-B9DE298B7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prév. interne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ASTECH</dc:creator>
  <cp:keywords/>
  <dc:description/>
  <cp:lastModifiedBy>Cléo Blanchot - Cavalcade Production</cp:lastModifiedBy>
  <cp:revision>221</cp:revision>
  <cp:lastPrinted>2023-09-29T07:20:49Z</cp:lastPrinted>
  <dcterms:created xsi:type="dcterms:W3CDTF">2004-06-04T14:47:11Z</dcterms:created>
  <dcterms:modified xsi:type="dcterms:W3CDTF">2024-06-20T14:35:53Z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0x01010012B262343B818945A028F667C1EDBD6E</vt:lpwstr>
  </property>
</Properties>
</file>